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SALVADOR\O Segredo da Receita\"/>
    </mc:Choice>
  </mc:AlternateContent>
  <xr:revisionPtr revIDLastSave="0" documentId="13_ncr:1_{84892FB9-4B59-46AE-A888-0CFA16B86D91}" xr6:coauthVersionLast="47" xr6:coauthVersionMax="47" xr10:uidLastSave="{00000000-0000-0000-0000-000000000000}"/>
  <bookViews>
    <workbookView xWindow="-120" yWindow="-120" windowWidth="20730" windowHeight="11160" tabRatio="664" firstSheet="1" activeTab="3" xr2:uid="{00000000-000D-0000-FFFF-FFFF00000000}"/>
  </bookViews>
  <sheets>
    <sheet name="PROJETO BASE" sheetId="9" state="hidden" r:id="rId1"/>
    <sheet name="Segredo da Receita - Ouro" sheetId="24" r:id="rId2"/>
    <sheet name="Segredo da Receita - Prata" sheetId="25" r:id="rId3"/>
    <sheet name="Segredo da Receita - Bronze" sheetId="26" r:id="rId4"/>
  </sheets>
  <definedNames>
    <definedName name="_xlnm.Database">#REF!</definedName>
    <definedName name="CODTERRITORIO">#REF!</definedName>
    <definedName name="DICNOMEBL_Mun">#REF!</definedName>
    <definedName name="DICNOMEBL_UF">#REF!</definedName>
    <definedName name="FILTROBL_Mun">#REF!</definedName>
    <definedName name="FILTROBL_UF">#REF!</definedName>
    <definedName name="NOMEPRODUTO1">#REF!</definedName>
    <definedName name="NOMEPRODUTO2">#REF!</definedName>
    <definedName name="NOMEPRODUTO3">#REF!</definedName>
    <definedName name="NOMEPRODUTO4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UMERODEORDEM">#REF!</definedName>
    <definedName name="ORDEMTERRITORIO">#REF!</definedName>
    <definedName name="TOTORDEMMun">#REF!</definedName>
    <definedName name="TOTORDEMU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26" l="1"/>
  <c r="J13" i="26"/>
  <c r="J12" i="26"/>
  <c r="J14" i="25"/>
  <c r="J13" i="25"/>
  <c r="J12" i="25"/>
  <c r="J14" i="24"/>
  <c r="J13" i="24"/>
  <c r="J12" i="24"/>
  <c r="K13" i="26" l="1"/>
  <c r="K12" i="25"/>
  <c r="K14" i="24"/>
  <c r="K12" i="24"/>
  <c r="G16" i="24"/>
  <c r="K11" i="26"/>
  <c r="K12" i="26"/>
  <c r="K14" i="26"/>
  <c r="K11" i="25"/>
  <c r="K13" i="25"/>
  <c r="K14" i="25"/>
  <c r="K13" i="24"/>
  <c r="K11" i="24"/>
  <c r="K15" i="24"/>
  <c r="G15" i="26"/>
  <c r="K20" i="9"/>
  <c r="K18" i="9"/>
  <c r="K14" i="9"/>
  <c r="K13" i="9"/>
  <c r="K12" i="9"/>
  <c r="K11" i="9"/>
  <c r="G23" i="9"/>
  <c r="E43" i="9"/>
  <c r="K21" i="9"/>
  <c r="K19" i="9"/>
  <c r="K17" i="9"/>
  <c r="K16" i="9"/>
  <c r="K15" i="9"/>
  <c r="F42" i="9"/>
  <c r="G42" i="9"/>
  <c r="F41" i="9"/>
  <c r="G41" i="9"/>
  <c r="F40" i="9"/>
  <c r="G40" i="9"/>
  <c r="F39" i="9"/>
  <c r="G39" i="9"/>
  <c r="F38" i="9"/>
  <c r="G38" i="9"/>
  <c r="F37" i="9"/>
  <c r="G37" i="9"/>
  <c r="F36" i="9"/>
  <c r="G36" i="9"/>
  <c r="F35" i="9"/>
  <c r="G35" i="9"/>
  <c r="F34" i="9"/>
  <c r="G34" i="9"/>
  <c r="F33" i="9"/>
  <c r="G33" i="9" s="1"/>
  <c r="F43" i="9"/>
  <c r="G43" i="9" l="1"/>
  <c r="J22" i="9"/>
  <c r="K22" i="9"/>
  <c r="K23" i="9" s="1"/>
  <c r="K26" i="9" s="1"/>
  <c r="K28" i="9" s="1"/>
  <c r="K30" i="9" s="1"/>
  <c r="K15" i="26"/>
  <c r="K15" i="25"/>
  <c r="K17" i="26"/>
  <c r="K17" i="25"/>
  <c r="K16" i="24"/>
  <c r="K18" i="24" s="1"/>
  <c r="K19" i="24" s="1"/>
</calcChain>
</file>

<file path=xl/sharedStrings.xml><?xml version="1.0" encoding="utf-8"?>
<sst xmlns="http://schemas.openxmlformats.org/spreadsheetml/2006/main" count="274" uniqueCount="113">
  <si>
    <t>Emissora</t>
  </si>
  <si>
    <t>RecordTV Itapoan</t>
  </si>
  <si>
    <t>Praça:</t>
  </si>
  <si>
    <t>Salvador</t>
  </si>
  <si>
    <t>Proposta:</t>
  </si>
  <si>
    <t>COMO ANDA SEU NEGOCIO</t>
  </si>
  <si>
    <t>Período:</t>
  </si>
  <si>
    <t>Abril 2020</t>
  </si>
  <si>
    <t>ENTREGA COMERCIAL</t>
  </si>
  <si>
    <t>PROGRAMA</t>
  </si>
  <si>
    <t>PERÍODO</t>
  </si>
  <si>
    <t>ESQUEMA COMERCIAL POR PROGRAMA</t>
  </si>
  <si>
    <t>SECUNDAGEM</t>
  </si>
  <si>
    <t>Nº DE INSERÇÕES NO PERÍODO</t>
  </si>
  <si>
    <t>CONVERSÃO</t>
  </si>
  <si>
    <t>BASE DE PREÇOS UNITÁRIO</t>
  </si>
  <si>
    <t>R$
UNITÁRIO</t>
  </si>
  <si>
    <t>R$
TOTAL</t>
  </si>
  <si>
    <t>Bahia no Ar</t>
  </si>
  <si>
    <t>Abr/2020</t>
  </si>
  <si>
    <t>Assinatura de 5” Patrocinada</t>
  </si>
  <si>
    <t>5"</t>
  </si>
  <si>
    <t>Balanço Geral BA</t>
  </si>
  <si>
    <t>Cidade Alerta BA</t>
  </si>
  <si>
    <t>BA Record</t>
  </si>
  <si>
    <t>Merchandising  Videowall 60”</t>
  </si>
  <si>
    <t>60"</t>
  </si>
  <si>
    <t>Insert de Vídeo animado 5”</t>
  </si>
  <si>
    <t>Comercial de 30</t>
  </si>
  <si>
    <t>Comercial de apoio</t>
  </si>
  <si>
    <t>Grade determinada</t>
  </si>
  <si>
    <t>Total</t>
  </si>
  <si>
    <t>QUADRO RESUMO</t>
  </si>
  <si>
    <t>Valor da Mídia</t>
  </si>
  <si>
    <t>DESCONTO %</t>
  </si>
  <si>
    <t>VLR NEGOCIADO</t>
  </si>
  <si>
    <t>Custo de Produção</t>
  </si>
  <si>
    <t>Valor total</t>
  </si>
  <si>
    <t>PROGRAMAÇÃO</t>
  </si>
  <si>
    <t>DIA</t>
  </si>
  <si>
    <t xml:space="preserve">SEC. </t>
  </si>
  <si>
    <t>INS</t>
  </si>
  <si>
    <t>VL. UNITÁRIO</t>
  </si>
  <si>
    <t>VALOR TOTAL</t>
  </si>
  <si>
    <t>BAHIA NO AR</t>
  </si>
  <si>
    <t>SEG/SEX</t>
  </si>
  <si>
    <t>30"</t>
  </si>
  <si>
    <t>FALA BRASIL</t>
  </si>
  <si>
    <t>HOJE EM DIA</t>
  </si>
  <si>
    <t>BALANÇO GERAL BA</t>
  </si>
  <si>
    <t>NOVELA DA TARDE 1</t>
  </si>
  <si>
    <t>CIDADE ALERTA BAHIA</t>
  </si>
  <si>
    <t xml:space="preserve">JORNAL DA RECORD </t>
  </si>
  <si>
    <t>BA RECORD</t>
  </si>
  <si>
    <t xml:space="preserve">NOVELA 2 </t>
  </si>
  <si>
    <t>CINE AVENTURA</t>
  </si>
  <si>
    <t>SAB</t>
  </si>
  <si>
    <t>Record Bahia</t>
  </si>
  <si>
    <t>São Paulo</t>
  </si>
  <si>
    <t xml:space="preserve"> </t>
  </si>
  <si>
    <t>SEGREDO DA RECEITA 2025</t>
  </si>
  <si>
    <t>30 dias</t>
  </si>
  <si>
    <t>Rotativo na programação</t>
  </si>
  <si>
    <t>Assinatura de 5” nas chamadas de envolvimento</t>
  </si>
  <si>
    <t>Hoje em Dia</t>
  </si>
  <si>
    <t>Programete Segredo da Receita</t>
  </si>
  <si>
    <t>120"</t>
  </si>
  <si>
    <t>Novela da Tarde 1</t>
  </si>
  <si>
    <t xml:space="preserve">Cidade Alerta </t>
  </si>
  <si>
    <t>Cidade Alerta</t>
  </si>
  <si>
    <t>Grade Definida</t>
  </si>
  <si>
    <t>Comercial</t>
  </si>
  <si>
    <t>TOTAL</t>
  </si>
  <si>
    <t>Desconto</t>
  </si>
  <si>
    <t>Total negociado</t>
  </si>
  <si>
    <t>Assinatura de 5” nas chamadas de divulgação</t>
  </si>
  <si>
    <t>ENTREGA COMERCIAL - O SEGREDO DA RECEITA 2025</t>
  </si>
  <si>
    <t>BAHIA</t>
  </si>
  <si>
    <t>FORMATO</t>
  </si>
  <si>
    <t>CANAL</t>
  </si>
  <si>
    <t>DISTRIBUIÇÃO</t>
  </si>
  <si>
    <t>DETALHAMENTO</t>
  </si>
  <si>
    <t>VOLUME CONTRATADO</t>
  </si>
  <si>
    <t xml:space="preserve">VISIBILIDADE ESTIMADA </t>
  </si>
  <si>
    <t>KPI</t>
  </si>
  <si>
    <t>VALOR UNITÁRIO TABELA</t>
  </si>
  <si>
    <t>TOTAL TABELA</t>
  </si>
  <si>
    <t>DESCONTO</t>
  </si>
  <si>
    <t>TOTAL NEGOCIADO</t>
  </si>
  <si>
    <t>Página Especial - R7 Bahia</t>
  </si>
  <si>
    <t>R7</t>
  </si>
  <si>
    <t xml:space="preserve">R7 Bahia </t>
  </si>
  <si>
    <t>Mídia Display: Entrega Randômica +  Exclusividade de segmento + logo no topo</t>
  </si>
  <si>
    <t>meses</t>
  </si>
  <si>
    <t>Impressões</t>
  </si>
  <si>
    <t>CPM</t>
  </si>
  <si>
    <t>Publieditorial + Pacote de divulgação</t>
  </si>
  <si>
    <t>R7 Bahia + Redes sociais</t>
  </si>
  <si>
    <t xml:space="preserve">R7 Bahia + Home R7 + FB + IG + X </t>
  </si>
  <si>
    <t>Produção de texto + Mídia envelopando o conteúdo  + Pacote de Divulgação (Posts de divulgação do conteúdo nas redes) + Mídia de recirculação</t>
  </si>
  <si>
    <t>ação</t>
  </si>
  <si>
    <t>impactos</t>
  </si>
  <si>
    <t>POR AÇÃO</t>
  </si>
  <si>
    <t>]</t>
  </si>
  <si>
    <t>INVESTIMENTO TOTAL</t>
  </si>
  <si>
    <t>Impactos</t>
  </si>
  <si>
    <t>Total Tabela</t>
  </si>
  <si>
    <t>Total  Negociado</t>
  </si>
  <si>
    <t>Total negociado+Publi</t>
  </si>
  <si>
    <t xml:space="preserve">Valores referentes a tabela de preços de OUTUBRO 2025
</t>
  </si>
  <si>
    <t>Valores referentes à tabela de preços de outubro 2025</t>
  </si>
  <si>
    <t xml:space="preserve">Valores referentes à tabela de preços de outubro 2025
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</si>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</sst>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164" formatCode="_(* #,##0_);_(* \(#,##0\);_(* &quot;-&quot;_);_(@_)"/>
    <numFmt numFmtId="165" formatCode="_(* #,##0.00_);_(* \(#,##0.00\);_(* &quot;-&quot;??_);_(@_)"/>
    <numFmt numFmtId="166" formatCode="_(&quot;R$ &quot;* #,##0.00_);_(&quot;R$ &quot;* \(#,##0.00\);_(&quot;R$ &quot;* &quot;-&quot;??_);_(@_)"/>
    <numFmt numFmtId="167" formatCode="0.000"/>
  </numFmts>
  <fonts count="37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color theme="1" tint="0.249977111117893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 tint="0.249977111117893"/>
      <name val="Calibri"/>
      <family val="2"/>
      <scheme val="minor"/>
    </font>
    <font>
      <sz val="14"/>
      <color theme="1" tint="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FFFF"/>
      <name val="Calibri"/>
      <family val="2"/>
    </font>
    <font>
      <sz val="12"/>
      <color rgb="FFFFFFFF"/>
      <name val="Calibri"/>
      <family val="2"/>
    </font>
    <font>
      <sz val="12"/>
      <color rgb="FF000000"/>
      <name val="Calibri"/>
      <family val="2"/>
    </font>
    <font>
      <sz val="12"/>
      <name val="Cambria"/>
      <family val="2"/>
    </font>
    <font>
      <sz val="12"/>
      <color rgb="FF0D0D0D"/>
      <name val="Calibri"/>
      <family val="2"/>
    </font>
    <font>
      <b/>
      <sz val="12"/>
      <color rgb="FF000000"/>
      <name val="Calibri"/>
      <family val="2"/>
    </font>
    <font>
      <b/>
      <sz val="16"/>
      <color rgb="FFFFFFFF"/>
      <name val="Calibri"/>
      <family val="2"/>
    </font>
    <font>
      <b/>
      <sz val="14"/>
      <color rgb="FFFFFFFF"/>
      <name val="Calibri"/>
      <family val="2"/>
    </font>
    <font>
      <sz val="14"/>
      <color rgb="FFFFFFFF"/>
      <name val="Calibri"/>
      <family val="2"/>
    </font>
    <font>
      <b/>
      <sz val="12"/>
      <name val="Calibri"/>
      <family val="2"/>
      <scheme val="minor"/>
    </font>
    <font>
      <sz val="12"/>
      <name val="Aptos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theme="3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6" fontId="5" fillId="0" borderId="0" applyFont="0" applyFill="0" applyBorder="0" applyAlignment="0" applyProtection="0"/>
    <xf numFmtId="0" fontId="1" fillId="0" borderId="0"/>
    <xf numFmtId="0" fontId="1" fillId="0" borderId="0"/>
    <xf numFmtId="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79">
    <xf numFmtId="0" fontId="0" fillId="0" borderId="0" xfId="0"/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3" fontId="6" fillId="2" borderId="7" xfId="0" applyNumberFormat="1" applyFont="1" applyFill="1" applyBorder="1" applyAlignment="1">
      <alignment horizontal="center" vertical="center" wrapText="1"/>
    </xf>
    <xf numFmtId="3" fontId="6" fillId="2" borderId="7" xfId="0" applyNumberFormat="1" applyFont="1" applyFill="1" applyBorder="1" applyAlignment="1">
      <alignment horizontal="center" vertical="center"/>
    </xf>
    <xf numFmtId="4" fontId="7" fillId="0" borderId="7" xfId="6" applyNumberFormat="1" applyFont="1" applyBorder="1" applyAlignment="1">
      <alignment horizontal="center" vertical="center"/>
    </xf>
    <xf numFmtId="0" fontId="7" fillId="0" borderId="7" xfId="2" applyFont="1" applyBorder="1" applyAlignment="1">
      <alignment horizontal="left" vertical="center"/>
    </xf>
    <xf numFmtId="0" fontId="7" fillId="0" borderId="7" xfId="2" applyFont="1" applyBorder="1" applyAlignment="1">
      <alignment horizontal="center" vertical="center"/>
    </xf>
    <xf numFmtId="3" fontId="8" fillId="3" borderId="7" xfId="2" applyNumberFormat="1" applyFont="1" applyFill="1" applyBorder="1" applyAlignment="1">
      <alignment horizontal="center" vertical="center"/>
    </xf>
    <xf numFmtId="167" fontId="8" fillId="3" borderId="8" xfId="2" applyNumberFormat="1" applyFont="1" applyFill="1" applyBorder="1" applyAlignment="1">
      <alignment vertical="center"/>
    </xf>
    <xf numFmtId="4" fontId="8" fillId="3" borderId="7" xfId="2" applyNumberFormat="1" applyFont="1" applyFill="1" applyBorder="1" applyAlignment="1">
      <alignment horizontal="center" vertical="center"/>
    </xf>
    <xf numFmtId="165" fontId="9" fillId="3" borderId="9" xfId="6" applyFont="1" applyFill="1" applyBorder="1" applyAlignment="1">
      <alignment vertical="center"/>
    </xf>
    <xf numFmtId="4" fontId="10" fillId="0" borderId="7" xfId="6" applyNumberFormat="1" applyFont="1" applyBorder="1" applyAlignment="1">
      <alignment horizontal="center" vertical="center"/>
    </xf>
    <xf numFmtId="167" fontId="8" fillId="3" borderId="10" xfId="2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11" xfId="0" applyFont="1" applyBorder="1" applyAlignment="1">
      <alignment horizontal="center"/>
    </xf>
    <xf numFmtId="0" fontId="7" fillId="0" borderId="7" xfId="2" applyFont="1" applyBorder="1" applyAlignment="1">
      <alignment horizontal="left" vertical="center" wrapText="1"/>
    </xf>
    <xf numFmtId="165" fontId="7" fillId="4" borderId="8" xfId="6" applyFont="1" applyFill="1" applyBorder="1" applyAlignment="1">
      <alignment horizontal="left" vertical="center"/>
    </xf>
    <xf numFmtId="165" fontId="7" fillId="4" borderId="10" xfId="6" applyFont="1" applyFill="1" applyBorder="1" applyAlignment="1">
      <alignment horizontal="left" vertical="center"/>
    </xf>
    <xf numFmtId="0" fontId="7" fillId="4" borderId="7" xfId="2" applyFont="1" applyFill="1" applyBorder="1" applyAlignment="1">
      <alignment horizontal="left" vertical="center" wrapText="1"/>
    </xf>
    <xf numFmtId="0" fontId="7" fillId="4" borderId="7" xfId="2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/>
    </xf>
    <xf numFmtId="4" fontId="10" fillId="4" borderId="7" xfId="6" applyNumberFormat="1" applyFont="1" applyFill="1" applyBorder="1" applyAlignment="1">
      <alignment horizontal="center" vertical="center"/>
    </xf>
    <xf numFmtId="4" fontId="7" fillId="4" borderId="7" xfId="6" applyNumberFormat="1" applyFont="1" applyFill="1" applyBorder="1" applyAlignment="1">
      <alignment horizontal="center" vertical="center"/>
    </xf>
    <xf numFmtId="0" fontId="7" fillId="4" borderId="7" xfId="2" applyFont="1" applyFill="1" applyBorder="1" applyAlignment="1">
      <alignment horizontal="left" vertical="center"/>
    </xf>
    <xf numFmtId="0" fontId="11" fillId="5" borderId="0" xfId="0" applyFont="1" applyFill="1" applyAlignment="1">
      <alignment vertical="center"/>
    </xf>
    <xf numFmtId="165" fontId="7" fillId="0" borderId="8" xfId="6" applyFont="1" applyBorder="1" applyAlignment="1">
      <alignment horizontal="left" vertical="center"/>
    </xf>
    <xf numFmtId="165" fontId="7" fillId="0" borderId="10" xfId="6" applyFont="1" applyBorder="1" applyAlignment="1">
      <alignment horizontal="left" vertical="center"/>
    </xf>
    <xf numFmtId="4" fontId="11" fillId="5" borderId="0" xfId="0" applyNumberFormat="1" applyFont="1" applyFill="1" applyAlignment="1">
      <alignment vertical="center"/>
    </xf>
    <xf numFmtId="0" fontId="13" fillId="5" borderId="0" xfId="0" applyFont="1" applyFill="1" applyAlignment="1">
      <alignment vertical="center"/>
    </xf>
    <xf numFmtId="0" fontId="13" fillId="5" borderId="12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/>
    </xf>
    <xf numFmtId="165" fontId="2" fillId="5" borderId="1" xfId="6" applyFont="1" applyFill="1" applyBorder="1" applyAlignment="1">
      <alignment horizontal="center"/>
    </xf>
    <xf numFmtId="0" fontId="3" fillId="5" borderId="1" xfId="2" applyFont="1" applyFill="1" applyBorder="1" applyAlignment="1">
      <alignment vertical="center"/>
    </xf>
    <xf numFmtId="0" fontId="3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3" fontId="1" fillId="5" borderId="1" xfId="5" applyNumberFormat="1" applyFont="1" applyFill="1" applyBorder="1" applyAlignment="1">
      <alignment horizontal="center" vertical="center"/>
    </xf>
    <xf numFmtId="165" fontId="1" fillId="5" borderId="1" xfId="6" applyFont="1" applyFill="1" applyBorder="1" applyAlignment="1">
      <alignment horizontal="center" vertical="center"/>
    </xf>
    <xf numFmtId="0" fontId="3" fillId="0" borderId="1" xfId="2" applyFont="1" applyBorder="1" applyAlignment="1">
      <alignment vertical="center"/>
    </xf>
    <xf numFmtId="3" fontId="1" fillId="0" borderId="1" xfId="5" applyNumberFormat="1" applyFont="1" applyFill="1" applyBorder="1" applyAlignment="1">
      <alignment horizontal="center" vertical="center"/>
    </xf>
    <xf numFmtId="165" fontId="1" fillId="0" borderId="1" xfId="6" applyFont="1" applyFill="1" applyBorder="1" applyAlignment="1">
      <alignment horizontal="center" vertical="center"/>
    </xf>
    <xf numFmtId="164" fontId="14" fillId="5" borderId="1" xfId="0" applyNumberFormat="1" applyFont="1" applyFill="1" applyBorder="1"/>
    <xf numFmtId="165" fontId="14" fillId="5" borderId="1" xfId="6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165" fontId="15" fillId="0" borderId="1" xfId="0" applyNumberFormat="1" applyFont="1" applyBorder="1" applyAlignment="1">
      <alignment vertical="center"/>
    </xf>
    <xf numFmtId="0" fontId="13" fillId="3" borderId="13" xfId="0" applyFont="1" applyFill="1" applyBorder="1" applyAlignment="1">
      <alignment horizontal="center" vertical="center"/>
    </xf>
    <xf numFmtId="166" fontId="13" fillId="3" borderId="13" xfId="1" applyFont="1" applyFill="1" applyBorder="1" applyAlignment="1">
      <alignment horizontal="center" vertical="center"/>
    </xf>
    <xf numFmtId="0" fontId="11" fillId="0" borderId="13" xfId="0" applyFont="1" applyBorder="1" applyAlignment="1">
      <alignment horizontal="right" vertical="center"/>
    </xf>
    <xf numFmtId="9" fontId="11" fillId="0" borderId="13" xfId="4" applyFont="1" applyBorder="1" applyAlignment="1">
      <alignment horizontal="center" vertical="center"/>
    </xf>
    <xf numFmtId="166" fontId="11" fillId="0" borderId="13" xfId="1" applyFont="1" applyFill="1" applyBorder="1" applyAlignment="1">
      <alignment horizontal="center" vertical="center"/>
    </xf>
    <xf numFmtId="166" fontId="13" fillId="0" borderId="13" xfId="1" applyFont="1" applyFill="1" applyBorder="1" applyAlignment="1">
      <alignment horizontal="center" vertical="center"/>
    </xf>
    <xf numFmtId="166" fontId="13" fillId="5" borderId="0" xfId="1" applyFont="1" applyFill="1" applyBorder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2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3" fontId="7" fillId="5" borderId="1" xfId="0" applyNumberFormat="1" applyFont="1" applyFill="1" applyBorder="1" applyAlignment="1">
      <alignment horizontal="center" vertical="center" wrapText="1"/>
    </xf>
    <xf numFmtId="165" fontId="7" fillId="5" borderId="1" xfId="6" applyFont="1" applyFill="1" applyBorder="1" applyAlignment="1">
      <alignment vertical="center"/>
    </xf>
    <xf numFmtId="167" fontId="8" fillId="3" borderId="14" xfId="2" applyNumberFormat="1" applyFont="1" applyFill="1" applyBorder="1" applyAlignment="1">
      <alignment vertical="center"/>
    </xf>
    <xf numFmtId="4" fontId="10" fillId="5" borderId="1" xfId="6" applyNumberFormat="1" applyFont="1" applyFill="1" applyBorder="1" applyAlignment="1">
      <alignment horizontal="center" vertical="center"/>
    </xf>
    <xf numFmtId="0" fontId="7" fillId="5" borderId="1" xfId="2" applyFont="1" applyFill="1" applyBorder="1" applyAlignment="1">
      <alignment horizontal="center" vertical="center"/>
    </xf>
    <xf numFmtId="0" fontId="7" fillId="5" borderId="1" xfId="2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165" fontId="7" fillId="5" borderId="1" xfId="6" applyFont="1" applyFill="1" applyBorder="1" applyAlignment="1">
      <alignment horizontal="left" vertical="center"/>
    </xf>
    <xf numFmtId="3" fontId="13" fillId="5" borderId="0" xfId="0" applyNumberFormat="1" applyFont="1" applyFill="1" applyAlignment="1">
      <alignment horizontal="center" vertical="center"/>
    </xf>
    <xf numFmtId="166" fontId="10" fillId="5" borderId="1" xfId="1" applyFont="1" applyFill="1" applyBorder="1" applyAlignment="1">
      <alignment horizontal="center" vertical="center"/>
    </xf>
    <xf numFmtId="166" fontId="10" fillId="5" borderId="1" xfId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167" fontId="12" fillId="5" borderId="1" xfId="0" applyNumberFormat="1" applyFont="1" applyFill="1" applyBorder="1" applyAlignment="1">
      <alignment horizontal="center" vertical="center"/>
    </xf>
    <xf numFmtId="3" fontId="8" fillId="3" borderId="15" xfId="2" applyNumberFormat="1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vertical="center"/>
    </xf>
    <xf numFmtId="166" fontId="16" fillId="5" borderId="1" xfId="1" applyFont="1" applyFill="1" applyBorder="1" applyAlignment="1">
      <alignment horizontal="center" vertical="center"/>
    </xf>
    <xf numFmtId="167" fontId="8" fillId="3" borderId="16" xfId="2" applyNumberFormat="1" applyFont="1" applyFill="1" applyBorder="1" applyAlignment="1">
      <alignment vertical="center"/>
    </xf>
    <xf numFmtId="3" fontId="7" fillId="5" borderId="2" xfId="0" applyNumberFormat="1" applyFont="1" applyFill="1" applyBorder="1" applyAlignment="1">
      <alignment horizontal="center" vertical="center" wrapText="1"/>
    </xf>
    <xf numFmtId="3" fontId="8" fillId="3" borderId="1" xfId="2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/>
    </xf>
    <xf numFmtId="0" fontId="6" fillId="5" borderId="0" xfId="0" applyFont="1" applyFill="1" applyAlignment="1">
      <alignment horizontal="center" vertical="center" wrapText="1"/>
    </xf>
    <xf numFmtId="165" fontId="21" fillId="5" borderId="1" xfId="6" applyFont="1" applyFill="1" applyBorder="1" applyAlignment="1">
      <alignment horizontal="left" vertical="center"/>
    </xf>
    <xf numFmtId="0" fontId="21" fillId="5" borderId="1" xfId="2" applyFont="1" applyFill="1" applyBorder="1" applyAlignment="1">
      <alignment horizontal="left" vertical="center" wrapText="1"/>
    </xf>
    <xf numFmtId="0" fontId="21" fillId="5" borderId="1" xfId="2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/>
    </xf>
    <xf numFmtId="167" fontId="22" fillId="5" borderId="1" xfId="0" applyNumberFormat="1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left" vertical="center" wrapText="1"/>
    </xf>
    <xf numFmtId="0" fontId="21" fillId="5" borderId="1" xfId="0" applyFont="1" applyFill="1" applyBorder="1" applyAlignment="1">
      <alignment horizontal="center" vertical="center"/>
    </xf>
    <xf numFmtId="3" fontId="21" fillId="5" borderId="1" xfId="0" applyNumberFormat="1" applyFont="1" applyFill="1" applyBorder="1" applyAlignment="1">
      <alignment horizontal="center" vertical="center" wrapText="1"/>
    </xf>
    <xf numFmtId="165" fontId="21" fillId="5" borderId="1" xfId="6" applyFont="1" applyFill="1" applyBorder="1" applyAlignment="1">
      <alignment vertical="center"/>
    </xf>
    <xf numFmtId="0" fontId="8" fillId="5" borderId="0" xfId="0" applyFont="1" applyFill="1" applyAlignment="1">
      <alignment horizontal="center" vertical="center" wrapText="1"/>
    </xf>
    <xf numFmtId="3" fontId="21" fillId="5" borderId="2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4" fillId="6" borderId="1" xfId="0" applyFont="1" applyFill="1" applyBorder="1" applyAlignment="1">
      <alignment vertical="center"/>
    </xf>
    <xf numFmtId="0" fontId="16" fillId="5" borderId="1" xfId="0" applyFont="1" applyFill="1" applyBorder="1" applyAlignment="1">
      <alignment horizontal="center" vertical="center"/>
    </xf>
    <xf numFmtId="9" fontId="25" fillId="0" borderId="1" xfId="0" applyNumberFormat="1" applyFont="1" applyBorder="1" applyAlignment="1">
      <alignment horizontal="center" vertical="center"/>
    </xf>
    <xf numFmtId="166" fontId="18" fillId="5" borderId="1" xfId="1" applyFont="1" applyFill="1" applyBorder="1" applyAlignment="1">
      <alignment horizontal="center" vertical="center"/>
    </xf>
    <xf numFmtId="4" fontId="20" fillId="3" borderId="15" xfId="1" applyNumberFormat="1" applyFont="1" applyFill="1" applyBorder="1" applyAlignment="1">
      <alignment horizontal="center" vertical="center"/>
    </xf>
    <xf numFmtId="0" fontId="26" fillId="7" borderId="20" xfId="2" applyFont="1" applyFill="1" applyBorder="1" applyAlignment="1">
      <alignment horizontal="center" vertical="center"/>
    </xf>
    <xf numFmtId="0" fontId="26" fillId="7" borderId="21" xfId="2" applyFont="1" applyFill="1" applyBorder="1" applyAlignment="1">
      <alignment horizontal="center" vertical="center"/>
    </xf>
    <xf numFmtId="0" fontId="26" fillId="7" borderId="22" xfId="2" applyFont="1" applyFill="1" applyBorder="1" applyAlignment="1">
      <alignment horizontal="center" vertical="center"/>
    </xf>
    <xf numFmtId="0" fontId="27" fillId="8" borderId="23" xfId="2" applyFont="1" applyFill="1" applyBorder="1" applyAlignment="1">
      <alignment horizontal="center" vertical="center"/>
    </xf>
    <xf numFmtId="0" fontId="27" fillId="8" borderId="2" xfId="2" applyFont="1" applyFill="1" applyBorder="1" applyAlignment="1">
      <alignment horizontal="center" vertical="center" wrapText="1"/>
    </xf>
    <xf numFmtId="0" fontId="27" fillId="8" borderId="2" xfId="2" applyFont="1" applyFill="1" applyBorder="1" applyAlignment="1">
      <alignment horizontal="center" vertical="center"/>
    </xf>
    <xf numFmtId="0" fontId="27" fillId="8" borderId="24" xfId="2" applyFont="1" applyFill="1" applyBorder="1" applyAlignment="1">
      <alignment horizontal="center" vertical="center" wrapText="1"/>
    </xf>
    <xf numFmtId="0" fontId="27" fillId="8" borderId="3" xfId="2" applyFont="1" applyFill="1" applyBorder="1" applyAlignment="1">
      <alignment horizontal="center" vertical="center" wrapText="1"/>
    </xf>
    <xf numFmtId="0" fontId="27" fillId="8" borderId="25" xfId="2" applyFont="1" applyFill="1" applyBorder="1" applyAlignment="1">
      <alignment horizontal="center" vertical="center" wrapText="1"/>
    </xf>
    <xf numFmtId="0" fontId="28" fillId="9" borderId="26" xfId="2" applyFont="1" applyFill="1" applyBorder="1" applyAlignment="1">
      <alignment horizontal="center" vertical="center" wrapText="1"/>
    </xf>
    <xf numFmtId="0" fontId="28" fillId="9" borderId="27" xfId="2" applyFont="1" applyFill="1" applyBorder="1" applyAlignment="1">
      <alignment horizontal="center" vertical="center" wrapText="1"/>
    </xf>
    <xf numFmtId="0" fontId="29" fillId="9" borderId="27" xfId="2" applyFont="1" applyFill="1" applyBorder="1" applyAlignment="1">
      <alignment horizontal="center" vertical="center" wrapText="1"/>
    </xf>
    <xf numFmtId="3" fontId="28" fillId="9" borderId="27" xfId="2" applyNumberFormat="1" applyFont="1" applyFill="1" applyBorder="1" applyAlignment="1">
      <alignment horizontal="center" vertical="center" wrapText="1"/>
    </xf>
    <xf numFmtId="0" fontId="30" fillId="9" borderId="27" xfId="2" applyFont="1" applyFill="1" applyBorder="1" applyAlignment="1">
      <alignment horizontal="center" vertical="center" wrapText="1"/>
    </xf>
    <xf numFmtId="8" fontId="28" fillId="9" borderId="27" xfId="2" applyNumberFormat="1" applyFont="1" applyFill="1" applyBorder="1" applyAlignment="1">
      <alignment horizontal="center" vertical="center"/>
    </xf>
    <xf numFmtId="8" fontId="28" fillId="9" borderId="28" xfId="2" applyNumberFormat="1" applyFont="1" applyFill="1" applyBorder="1" applyAlignment="1">
      <alignment horizontal="center" vertical="center" wrapText="1"/>
    </xf>
    <xf numFmtId="0" fontId="28" fillId="9" borderId="29" xfId="2" applyFont="1" applyFill="1" applyBorder="1" applyAlignment="1">
      <alignment horizontal="center" vertical="center" wrapText="1"/>
    </xf>
    <xf numFmtId="0" fontId="28" fillId="9" borderId="30" xfId="2" applyFont="1" applyFill="1" applyBorder="1" applyAlignment="1">
      <alignment horizontal="center" vertical="center" wrapText="1"/>
    </xf>
    <xf numFmtId="0" fontId="28" fillId="0" borderId="30" xfId="2" applyFont="1" applyBorder="1" applyAlignment="1">
      <alignment horizontal="center" vertical="center" wrapText="1"/>
    </xf>
    <xf numFmtId="3" fontId="28" fillId="9" borderId="30" xfId="2" applyNumberFormat="1" applyFont="1" applyFill="1" applyBorder="1" applyAlignment="1">
      <alignment horizontal="center" vertical="center" wrapText="1"/>
    </xf>
    <xf numFmtId="0" fontId="30" fillId="9" borderId="30" xfId="2" applyFont="1" applyFill="1" applyBorder="1" applyAlignment="1">
      <alignment horizontal="center" vertical="center" wrapText="1"/>
    </xf>
    <xf numFmtId="8" fontId="28" fillId="9" borderId="30" xfId="2" applyNumberFormat="1" applyFont="1" applyFill="1" applyBorder="1" applyAlignment="1">
      <alignment horizontal="center" vertical="center"/>
    </xf>
    <xf numFmtId="8" fontId="28" fillId="9" borderId="31" xfId="2" applyNumberFormat="1" applyFont="1" applyFill="1" applyBorder="1" applyAlignment="1">
      <alignment horizontal="center" vertical="center" wrapText="1"/>
    </xf>
    <xf numFmtId="0" fontId="31" fillId="7" borderId="32" xfId="2" applyFont="1" applyFill="1" applyBorder="1" applyAlignment="1">
      <alignment horizontal="center" vertical="center" wrapText="1"/>
    </xf>
    <xf numFmtId="0" fontId="28" fillId="7" borderId="33" xfId="2" applyFont="1" applyFill="1" applyBorder="1" applyAlignment="1">
      <alignment horizontal="center" vertical="center" wrapText="1"/>
    </xf>
    <xf numFmtId="0" fontId="28" fillId="7" borderId="33" xfId="2" applyFont="1" applyFill="1" applyBorder="1" applyAlignment="1">
      <alignment horizontal="center" vertical="center"/>
    </xf>
    <xf numFmtId="0" fontId="27" fillId="7" borderId="33" xfId="2" applyFont="1" applyFill="1" applyBorder="1" applyAlignment="1">
      <alignment horizontal="center" vertical="center" wrapText="1"/>
    </xf>
    <xf numFmtId="3" fontId="27" fillId="7" borderId="33" xfId="2" applyNumberFormat="1" applyFont="1" applyFill="1" applyBorder="1" applyAlignment="1">
      <alignment horizontal="center" vertical="center" wrapText="1"/>
    </xf>
    <xf numFmtId="0" fontId="30" fillId="7" borderId="33" xfId="2" applyFont="1" applyFill="1" applyBorder="1" applyAlignment="1">
      <alignment horizontal="center" vertical="center" wrapText="1"/>
    </xf>
    <xf numFmtId="8" fontId="32" fillId="7" borderId="33" xfId="2" applyNumberFormat="1" applyFont="1" applyFill="1" applyBorder="1" applyAlignment="1">
      <alignment horizontal="center" vertical="center" wrapText="1"/>
    </xf>
    <xf numFmtId="9" fontId="33" fillId="7" borderId="34" xfId="2" applyNumberFormat="1" applyFont="1" applyFill="1" applyBorder="1" applyAlignment="1">
      <alignment horizontal="center" vertical="center" wrapText="1"/>
    </xf>
    <xf numFmtId="8" fontId="32" fillId="7" borderId="34" xfId="2" applyNumberFormat="1" applyFont="1" applyFill="1" applyBorder="1" applyAlignment="1">
      <alignment horizontal="center" vertical="center" wrapText="1"/>
    </xf>
    <xf numFmtId="0" fontId="26" fillId="10" borderId="35" xfId="2" applyFont="1" applyFill="1" applyBorder="1" applyAlignment="1">
      <alignment horizontal="center" vertical="center"/>
    </xf>
    <xf numFmtId="0" fontId="26" fillId="10" borderId="36" xfId="2" applyFont="1" applyFill="1" applyBorder="1" applyAlignment="1">
      <alignment horizontal="center" vertical="center"/>
    </xf>
    <xf numFmtId="0" fontId="26" fillId="10" borderId="37" xfId="2" applyFont="1" applyFill="1" applyBorder="1" applyAlignment="1">
      <alignment horizontal="center" vertical="center"/>
    </xf>
    <xf numFmtId="0" fontId="27" fillId="7" borderId="30" xfId="2" applyFont="1" applyFill="1" applyBorder="1" applyAlignment="1">
      <alignment horizontal="center" vertical="center" wrapText="1"/>
    </xf>
    <xf numFmtId="0" fontId="28" fillId="7" borderId="30" xfId="2" applyFont="1" applyFill="1" applyBorder="1" applyAlignment="1">
      <alignment horizontal="center" vertical="center"/>
    </xf>
    <xf numFmtId="0" fontId="30" fillId="7" borderId="30" xfId="2" applyFont="1" applyFill="1" applyBorder="1" applyAlignment="1">
      <alignment horizontal="center" vertical="center" wrapText="1"/>
    </xf>
    <xf numFmtId="0" fontId="28" fillId="7" borderId="30" xfId="2" applyFont="1" applyFill="1" applyBorder="1" applyAlignment="1">
      <alignment vertical="center" wrapText="1"/>
    </xf>
    <xf numFmtId="0" fontId="34" fillId="7" borderId="30" xfId="2" applyFont="1" applyFill="1" applyBorder="1" applyAlignment="1">
      <alignment horizontal="center" vertical="center" wrapText="1"/>
    </xf>
    <xf numFmtId="0" fontId="27" fillId="7" borderId="31" xfId="2" applyFont="1" applyFill="1" applyBorder="1" applyAlignment="1">
      <alignment horizontal="center" vertical="center" wrapText="1"/>
    </xf>
    <xf numFmtId="0" fontId="34" fillId="7" borderId="31" xfId="2" applyFont="1" applyFill="1" applyBorder="1" applyAlignment="1">
      <alignment horizontal="center" vertical="center" wrapText="1"/>
    </xf>
    <xf numFmtId="0" fontId="35" fillId="11" borderId="1" xfId="0" applyFont="1" applyFill="1" applyBorder="1" applyAlignment="1">
      <alignment horizontal="center" vertical="center"/>
    </xf>
    <xf numFmtId="166" fontId="21" fillId="5" borderId="1" xfId="1" applyFont="1" applyFill="1" applyBorder="1" applyAlignment="1">
      <alignment horizontal="center" vertical="center"/>
    </xf>
    <xf numFmtId="166" fontId="21" fillId="5" borderId="1" xfId="1" applyFont="1" applyFill="1" applyBorder="1" applyAlignment="1">
      <alignment horizontal="center" vertical="center" wrapText="1"/>
    </xf>
    <xf numFmtId="4" fontId="21" fillId="5" borderId="1" xfId="6" applyNumberFormat="1" applyFont="1" applyFill="1" applyBorder="1" applyAlignment="1">
      <alignment horizontal="center" vertical="center"/>
    </xf>
    <xf numFmtId="166" fontId="18" fillId="11" borderId="1" xfId="1" applyFont="1" applyFill="1" applyBorder="1" applyAlignment="1">
      <alignment horizontal="center" vertical="center"/>
    </xf>
    <xf numFmtId="0" fontId="36" fillId="0" borderId="0" xfId="0" applyFont="1"/>
    <xf numFmtId="0" fontId="2" fillId="5" borderId="1" xfId="0" applyFont="1" applyFill="1" applyBorder="1" applyAlignment="1">
      <alignment horizontal="center"/>
    </xf>
    <xf numFmtId="165" fontId="9" fillId="0" borderId="7" xfId="6" applyFont="1" applyBorder="1" applyAlignment="1">
      <alignment horizontal="left" vertical="center"/>
    </xf>
    <xf numFmtId="165" fontId="9" fillId="0" borderId="8" xfId="6" applyFont="1" applyBorder="1" applyAlignment="1">
      <alignment horizontal="left" vertical="center"/>
    </xf>
    <xf numFmtId="165" fontId="9" fillId="0" borderId="10" xfId="6" applyFont="1" applyBorder="1" applyAlignment="1">
      <alignment horizontal="left" vertical="center"/>
    </xf>
    <xf numFmtId="165" fontId="9" fillId="0" borderId="7" xfId="6" quotePrefix="1" applyFont="1" applyBorder="1" applyAlignment="1">
      <alignment horizontal="left" vertical="center"/>
    </xf>
    <xf numFmtId="0" fontId="20" fillId="2" borderId="7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7" fillId="0" borderId="17" xfId="2" quotePrefix="1" applyFont="1" applyBorder="1" applyAlignment="1">
      <alignment horizontal="center" vertical="center" wrapText="1"/>
    </xf>
    <xf numFmtId="0" fontId="7" fillId="0" borderId="15" xfId="2" quotePrefix="1" applyFont="1" applyBorder="1" applyAlignment="1">
      <alignment horizontal="center" vertical="center" wrapText="1"/>
    </xf>
    <xf numFmtId="165" fontId="7" fillId="0" borderId="8" xfId="6" applyFont="1" applyBorder="1" applyAlignment="1">
      <alignment horizontal="left" vertical="center"/>
    </xf>
    <xf numFmtId="165" fontId="7" fillId="0" borderId="10" xfId="6" applyFont="1" applyBorder="1" applyAlignment="1">
      <alignment horizontal="left" vertical="center"/>
    </xf>
    <xf numFmtId="0" fontId="8" fillId="3" borderId="8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left" vertical="center"/>
    </xf>
    <xf numFmtId="0" fontId="8" fillId="3" borderId="10" xfId="2" applyFont="1" applyFill="1" applyBorder="1" applyAlignment="1">
      <alignment horizontal="left" vertical="center"/>
    </xf>
    <xf numFmtId="165" fontId="21" fillId="5" borderId="1" xfId="6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8" fillId="3" borderId="19" xfId="2" applyFont="1" applyFill="1" applyBorder="1" applyAlignment="1">
      <alignment horizontal="left" vertical="center"/>
    </xf>
    <xf numFmtId="0" fontId="8" fillId="3" borderId="16" xfId="2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165" fontId="21" fillId="5" borderId="5" xfId="6" applyFont="1" applyFill="1" applyBorder="1" applyAlignment="1">
      <alignment horizontal="left" vertical="center"/>
    </xf>
    <xf numFmtId="165" fontId="21" fillId="5" borderId="6" xfId="6" applyFont="1" applyFill="1" applyBorder="1" applyAlignment="1">
      <alignment horizontal="left" vertical="center"/>
    </xf>
    <xf numFmtId="0" fontId="13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165" fontId="7" fillId="5" borderId="1" xfId="6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165" fontId="7" fillId="5" borderId="5" xfId="6" applyFont="1" applyFill="1" applyBorder="1" applyAlignment="1">
      <alignment horizontal="left" vertical="center"/>
    </xf>
    <xf numFmtId="165" fontId="7" fillId="5" borderId="6" xfId="6" applyFont="1" applyFill="1" applyBorder="1" applyAlignment="1">
      <alignment horizontal="left" vertical="center"/>
    </xf>
  </cellXfs>
  <cellStyles count="7">
    <cellStyle name="Moeda" xfId="1" builtinId="4"/>
    <cellStyle name="Normal" xfId="0" builtinId="0"/>
    <cellStyle name="Normal 2" xfId="2" xr:uid="{00000000-0005-0000-0000-000002000000}"/>
    <cellStyle name="Normal 7" xfId="3" xr:uid="{00000000-0005-0000-0000-000003000000}"/>
    <cellStyle name="Porcentagem" xfId="4" builtinId="5"/>
    <cellStyle name="Separador de milhares 3" xfId="5" xr:uid="{00000000-0005-0000-0000-000005000000}"/>
    <cellStyle name="Vírgula" xfId="6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43"/>
  <sheetViews>
    <sheetView showGridLines="0" topLeftCell="B1" zoomScale="91" zoomScaleNormal="91" workbookViewId="0">
      <selection activeCell="C4" sqref="C4:D4"/>
    </sheetView>
  </sheetViews>
  <sheetFormatPr defaultRowHeight="12.75" x14ac:dyDescent="0.2"/>
  <cols>
    <col min="1" max="1" width="3.5703125" style="25" customWidth="1"/>
    <col min="2" max="2" width="17" style="14" customWidth="1"/>
    <col min="3" max="3" width="20" style="14" customWidth="1"/>
    <col min="4" max="4" width="22.7109375" style="14" customWidth="1"/>
    <col min="5" max="5" width="32.7109375" style="14" bestFit="1" customWidth="1"/>
    <col min="6" max="6" width="15.5703125" style="14" bestFit="1" customWidth="1"/>
    <col min="7" max="7" width="17" style="14" bestFit="1" customWidth="1"/>
    <col min="8" max="8" width="10.85546875" style="14" bestFit="1" customWidth="1"/>
    <col min="9" max="9" width="22.140625" style="14" bestFit="1" customWidth="1"/>
    <col min="10" max="10" width="18.140625" style="14" bestFit="1" customWidth="1"/>
    <col min="11" max="11" width="14.28515625" style="14" bestFit="1" customWidth="1"/>
    <col min="12" max="12" width="14.28515625" style="25" bestFit="1" customWidth="1"/>
    <col min="13" max="13" width="17.140625" style="25" customWidth="1"/>
    <col min="14" max="14" width="18.28515625" style="25" customWidth="1"/>
    <col min="15" max="16384" width="9.140625" style="25"/>
  </cols>
  <sheetData>
    <row r="1" spans="2:11" ht="15.75" customHeight="1" x14ac:dyDescent="0.2"/>
    <row r="2" spans="2:11" ht="20.100000000000001" customHeight="1" x14ac:dyDescent="0.2">
      <c r="B2" s="11" t="s">
        <v>0</v>
      </c>
      <c r="C2" s="146" t="s">
        <v>1</v>
      </c>
      <c r="D2" s="146"/>
    </row>
    <row r="3" spans="2:11" ht="20.100000000000001" customHeight="1" x14ac:dyDescent="0.2">
      <c r="B3" s="11" t="s">
        <v>2</v>
      </c>
      <c r="C3" s="146" t="s">
        <v>3</v>
      </c>
      <c r="D3" s="146"/>
    </row>
    <row r="4" spans="2:11" ht="20.100000000000001" customHeight="1" x14ac:dyDescent="0.2">
      <c r="B4" s="11" t="s">
        <v>4</v>
      </c>
      <c r="C4" s="147" t="s">
        <v>5</v>
      </c>
      <c r="D4" s="148"/>
    </row>
    <row r="5" spans="2:11" ht="20.100000000000001" customHeight="1" x14ac:dyDescent="0.2">
      <c r="B5" s="11" t="s">
        <v>6</v>
      </c>
      <c r="C5" s="149" t="s">
        <v>7</v>
      </c>
      <c r="D5" s="149"/>
    </row>
    <row r="6" spans="2:11" ht="20.100000000000001" customHeight="1" x14ac:dyDescent="0.2"/>
    <row r="9" spans="2:11" ht="21" x14ac:dyDescent="0.2">
      <c r="B9" s="150" t="s">
        <v>8</v>
      </c>
      <c r="C9" s="150"/>
      <c r="D9" s="150"/>
      <c r="E9" s="150"/>
      <c r="F9" s="150"/>
      <c r="G9" s="150"/>
      <c r="H9" s="150"/>
      <c r="I9" s="150"/>
      <c r="J9" s="150"/>
      <c r="K9" s="150"/>
    </row>
    <row r="10" spans="2:11" ht="25.5" x14ac:dyDescent="0.2">
      <c r="B10" s="152" t="s">
        <v>9</v>
      </c>
      <c r="C10" s="153"/>
      <c r="D10" s="2" t="s">
        <v>10</v>
      </c>
      <c r="E10" s="2" t="s">
        <v>11</v>
      </c>
      <c r="F10" s="1" t="s">
        <v>12</v>
      </c>
      <c r="G10" s="3" t="s">
        <v>13</v>
      </c>
      <c r="H10" s="4" t="s">
        <v>14</v>
      </c>
      <c r="I10" s="2" t="s">
        <v>15</v>
      </c>
      <c r="J10" s="2" t="s">
        <v>16</v>
      </c>
      <c r="K10" s="2" t="s">
        <v>17</v>
      </c>
    </row>
    <row r="11" spans="2:11" ht="15.75" x14ac:dyDescent="0.25">
      <c r="B11" s="17" t="s">
        <v>18</v>
      </c>
      <c r="C11" s="18"/>
      <c r="D11" s="154" t="s">
        <v>19</v>
      </c>
      <c r="E11" s="19" t="s">
        <v>20</v>
      </c>
      <c r="F11" s="20" t="s">
        <v>21</v>
      </c>
      <c r="G11" s="21">
        <v>4</v>
      </c>
      <c r="H11" s="21">
        <v>0.375</v>
      </c>
      <c r="I11" s="17" t="s">
        <v>18</v>
      </c>
      <c r="J11" s="22">
        <v>4875</v>
      </c>
      <c r="K11" s="23">
        <f>G11*H11*J11</f>
        <v>7312.5</v>
      </c>
    </row>
    <row r="12" spans="2:11" ht="15.75" x14ac:dyDescent="0.25">
      <c r="B12" s="26" t="s">
        <v>22</v>
      </c>
      <c r="C12" s="27"/>
      <c r="D12" s="155"/>
      <c r="E12" s="16" t="s">
        <v>20</v>
      </c>
      <c r="F12" s="7" t="s">
        <v>21</v>
      </c>
      <c r="G12" s="15">
        <v>4</v>
      </c>
      <c r="H12" s="15">
        <v>0.375</v>
      </c>
      <c r="I12" s="26" t="s">
        <v>22</v>
      </c>
      <c r="J12" s="12">
        <v>6497</v>
      </c>
      <c r="K12" s="5">
        <f>G12*H12*J12</f>
        <v>9745.5</v>
      </c>
    </row>
    <row r="13" spans="2:11" ht="15.75" x14ac:dyDescent="0.25">
      <c r="B13" s="17" t="s">
        <v>23</v>
      </c>
      <c r="C13" s="18"/>
      <c r="D13" s="155"/>
      <c r="E13" s="19" t="s">
        <v>20</v>
      </c>
      <c r="F13" s="20" t="s">
        <v>21</v>
      </c>
      <c r="G13" s="21">
        <v>4</v>
      </c>
      <c r="H13" s="21">
        <v>0.375</v>
      </c>
      <c r="I13" s="17" t="s">
        <v>23</v>
      </c>
      <c r="J13" s="22">
        <v>5375</v>
      </c>
      <c r="K13" s="23">
        <f>G13*H13*J13</f>
        <v>8062.5</v>
      </c>
    </row>
    <row r="14" spans="2:11" ht="15.75" x14ac:dyDescent="0.25">
      <c r="B14" s="26" t="s">
        <v>24</v>
      </c>
      <c r="C14" s="27"/>
      <c r="D14" s="155"/>
      <c r="E14" s="16" t="s">
        <v>20</v>
      </c>
      <c r="F14" s="7" t="s">
        <v>21</v>
      </c>
      <c r="G14" s="15">
        <v>4</v>
      </c>
      <c r="H14" s="15">
        <v>0.375</v>
      </c>
      <c r="I14" s="26" t="s">
        <v>24</v>
      </c>
      <c r="J14" s="12">
        <v>5588</v>
      </c>
      <c r="K14" s="5">
        <f>G14*H14*J14</f>
        <v>8382</v>
      </c>
    </row>
    <row r="15" spans="2:11" ht="15.75" x14ac:dyDescent="0.25">
      <c r="B15" s="17" t="s">
        <v>18</v>
      </c>
      <c r="C15" s="18"/>
      <c r="D15" s="155"/>
      <c r="E15" s="19" t="s">
        <v>25</v>
      </c>
      <c r="F15" s="20" t="s">
        <v>26</v>
      </c>
      <c r="G15" s="21">
        <v>2</v>
      </c>
      <c r="H15" s="21">
        <v>1</v>
      </c>
      <c r="I15" s="17" t="s">
        <v>18</v>
      </c>
      <c r="J15" s="22">
        <v>12188</v>
      </c>
      <c r="K15" s="23">
        <f t="shared" ref="K15:K21" si="0">G15*H15*J15</f>
        <v>24376</v>
      </c>
    </row>
    <row r="16" spans="2:11" ht="15.75" x14ac:dyDescent="0.25">
      <c r="B16" s="26" t="s">
        <v>22</v>
      </c>
      <c r="C16" s="27"/>
      <c r="D16" s="155"/>
      <c r="E16" s="16" t="s">
        <v>25</v>
      </c>
      <c r="F16" s="7" t="s">
        <v>26</v>
      </c>
      <c r="G16" s="15">
        <v>2</v>
      </c>
      <c r="H16" s="15">
        <v>1</v>
      </c>
      <c r="I16" s="26" t="s">
        <v>22</v>
      </c>
      <c r="J16" s="12">
        <v>16243</v>
      </c>
      <c r="K16" s="5">
        <f t="shared" si="0"/>
        <v>32486</v>
      </c>
    </row>
    <row r="17" spans="2:12" ht="15.75" x14ac:dyDescent="0.25">
      <c r="B17" s="17" t="s">
        <v>23</v>
      </c>
      <c r="C17" s="18"/>
      <c r="D17" s="155"/>
      <c r="E17" s="19" t="s">
        <v>25</v>
      </c>
      <c r="F17" s="20" t="s">
        <v>26</v>
      </c>
      <c r="G17" s="21">
        <v>2</v>
      </c>
      <c r="H17" s="21">
        <v>1</v>
      </c>
      <c r="I17" s="17" t="s">
        <v>23</v>
      </c>
      <c r="J17" s="22">
        <v>13438</v>
      </c>
      <c r="K17" s="23">
        <f t="shared" si="0"/>
        <v>26876</v>
      </c>
    </row>
    <row r="18" spans="2:12" ht="15.75" x14ac:dyDescent="0.25">
      <c r="B18" s="17" t="s">
        <v>18</v>
      </c>
      <c r="C18" s="18"/>
      <c r="D18" s="155"/>
      <c r="E18" s="24" t="s">
        <v>27</v>
      </c>
      <c r="F18" s="20" t="s">
        <v>21</v>
      </c>
      <c r="G18" s="21">
        <v>4</v>
      </c>
      <c r="H18" s="21">
        <v>0.375</v>
      </c>
      <c r="I18" s="17" t="s">
        <v>18</v>
      </c>
      <c r="J18" s="22">
        <v>4875</v>
      </c>
      <c r="K18" s="23">
        <f>G18*H18*J18</f>
        <v>7312.5</v>
      </c>
    </row>
    <row r="19" spans="2:12" ht="15.75" x14ac:dyDescent="0.25">
      <c r="B19" s="26" t="s">
        <v>22</v>
      </c>
      <c r="C19" s="27"/>
      <c r="D19" s="155"/>
      <c r="E19" s="6" t="s">
        <v>27</v>
      </c>
      <c r="F19" s="7" t="s">
        <v>21</v>
      </c>
      <c r="G19" s="15">
        <v>4</v>
      </c>
      <c r="H19" s="15">
        <v>0.375</v>
      </c>
      <c r="I19" s="26" t="s">
        <v>22</v>
      </c>
      <c r="J19" s="12">
        <v>6497</v>
      </c>
      <c r="K19" s="5">
        <f t="shared" si="0"/>
        <v>9745.5</v>
      </c>
    </row>
    <row r="20" spans="2:12" ht="15.75" x14ac:dyDescent="0.25">
      <c r="B20" s="17" t="s">
        <v>23</v>
      </c>
      <c r="C20" s="18"/>
      <c r="D20" s="155"/>
      <c r="E20" s="24" t="s">
        <v>27</v>
      </c>
      <c r="F20" s="20" t="s">
        <v>21</v>
      </c>
      <c r="G20" s="21">
        <v>4</v>
      </c>
      <c r="H20" s="21">
        <v>0.375</v>
      </c>
      <c r="I20" s="17" t="s">
        <v>23</v>
      </c>
      <c r="J20" s="22">
        <v>5375</v>
      </c>
      <c r="K20" s="23">
        <f>G20*H20*J20</f>
        <v>8062.5</v>
      </c>
    </row>
    <row r="21" spans="2:12" ht="15.75" x14ac:dyDescent="0.25">
      <c r="B21" s="26" t="s">
        <v>24</v>
      </c>
      <c r="C21" s="27"/>
      <c r="D21" s="155"/>
      <c r="E21" s="6" t="s">
        <v>27</v>
      </c>
      <c r="F21" s="7" t="s">
        <v>21</v>
      </c>
      <c r="G21" s="15">
        <v>0</v>
      </c>
      <c r="H21" s="15">
        <v>0.375</v>
      </c>
      <c r="I21" s="26" t="s">
        <v>24</v>
      </c>
      <c r="J21" s="12">
        <v>5588</v>
      </c>
      <c r="K21" s="5">
        <f t="shared" si="0"/>
        <v>0</v>
      </c>
    </row>
    <row r="22" spans="2:12" ht="15.75" x14ac:dyDescent="0.25">
      <c r="B22" s="156" t="s">
        <v>28</v>
      </c>
      <c r="C22" s="157"/>
      <c r="D22" s="155"/>
      <c r="E22" s="6" t="s">
        <v>29</v>
      </c>
      <c r="F22" s="7">
        <v>30</v>
      </c>
      <c r="G22" s="15">
        <v>15</v>
      </c>
      <c r="H22" s="15">
        <v>1</v>
      </c>
      <c r="I22" s="26" t="s">
        <v>30</v>
      </c>
      <c r="J22" s="12">
        <f>SUM(G33:G42)</f>
        <v>60229</v>
      </c>
      <c r="K22" s="5">
        <f>SUM(G33:G42)</f>
        <v>60229</v>
      </c>
    </row>
    <row r="23" spans="2:12" ht="18.75" x14ac:dyDescent="0.2">
      <c r="B23" s="158" t="s">
        <v>31</v>
      </c>
      <c r="C23" s="159"/>
      <c r="D23" s="159"/>
      <c r="E23" s="159"/>
      <c r="F23" s="160"/>
      <c r="G23" s="8">
        <f>SUM(G11:G22)</f>
        <v>49</v>
      </c>
      <c r="H23" s="9"/>
      <c r="I23" s="13"/>
      <c r="J23" s="8"/>
      <c r="K23" s="10">
        <f>SUM(K11:K22)</f>
        <v>202590</v>
      </c>
      <c r="L23" s="28"/>
    </row>
    <row r="25" spans="2:12" x14ac:dyDescent="0.2">
      <c r="J25" s="151" t="s">
        <v>32</v>
      </c>
      <c r="K25" s="151"/>
      <c r="L25" s="29"/>
    </row>
    <row r="26" spans="2:12" x14ac:dyDescent="0.2">
      <c r="J26" s="45" t="s">
        <v>33</v>
      </c>
      <c r="K26" s="46">
        <f>K23</f>
        <v>202590</v>
      </c>
      <c r="L26" s="29"/>
    </row>
    <row r="27" spans="2:12" x14ac:dyDescent="0.2">
      <c r="J27" s="47" t="s">
        <v>34</v>
      </c>
      <c r="K27" s="48"/>
      <c r="L27" s="29"/>
    </row>
    <row r="28" spans="2:12" x14ac:dyDescent="0.2">
      <c r="J28" s="47" t="s">
        <v>35</v>
      </c>
      <c r="K28" s="49">
        <f>K26-(K26*K27)</f>
        <v>202590</v>
      </c>
      <c r="L28" s="29"/>
    </row>
    <row r="29" spans="2:12" x14ac:dyDescent="0.2">
      <c r="J29" s="47" t="s">
        <v>36</v>
      </c>
      <c r="K29" s="50"/>
      <c r="L29" s="29"/>
    </row>
    <row r="30" spans="2:12" x14ac:dyDescent="0.2">
      <c r="J30" s="45" t="s">
        <v>37</v>
      </c>
      <c r="K30" s="46">
        <f>K28+K29</f>
        <v>202590</v>
      </c>
      <c r="L30" s="29"/>
    </row>
    <row r="31" spans="2:12" x14ac:dyDescent="0.2">
      <c r="J31" s="29"/>
      <c r="K31" s="29"/>
      <c r="L31" s="29"/>
    </row>
    <row r="32" spans="2:12" x14ac:dyDescent="0.2">
      <c r="B32" s="31" t="s">
        <v>38</v>
      </c>
      <c r="C32" s="31" t="s">
        <v>39</v>
      </c>
      <c r="D32" s="31" t="s">
        <v>40</v>
      </c>
      <c r="E32" s="31" t="s">
        <v>41</v>
      </c>
      <c r="F32" s="32" t="s">
        <v>42</v>
      </c>
      <c r="G32" s="43" t="s">
        <v>43</v>
      </c>
      <c r="J32" s="29"/>
      <c r="K32" s="29"/>
      <c r="L32" s="29"/>
    </row>
    <row r="33" spans="2:12" x14ac:dyDescent="0.2">
      <c r="B33" s="33" t="s">
        <v>44</v>
      </c>
      <c r="C33" s="34" t="s">
        <v>45</v>
      </c>
      <c r="D33" s="35" t="s">
        <v>46</v>
      </c>
      <c r="E33" s="36">
        <v>1</v>
      </c>
      <c r="F33" s="37">
        <f>4875</f>
        <v>4875</v>
      </c>
      <c r="G33" s="37">
        <f>E33*F33</f>
        <v>4875</v>
      </c>
      <c r="J33" s="29"/>
      <c r="K33" s="29"/>
      <c r="L33" s="29"/>
    </row>
    <row r="34" spans="2:12" x14ac:dyDescent="0.2">
      <c r="B34" s="33" t="s">
        <v>47</v>
      </c>
      <c r="C34" s="34" t="s">
        <v>45</v>
      </c>
      <c r="D34" s="35" t="s">
        <v>46</v>
      </c>
      <c r="E34" s="36">
        <v>2</v>
      </c>
      <c r="F34" s="37">
        <f>2784</f>
        <v>2784</v>
      </c>
      <c r="G34" s="37">
        <f t="shared" ref="G34:G42" si="1">E34*F34</f>
        <v>5568</v>
      </c>
      <c r="J34" s="29"/>
      <c r="K34" s="29"/>
      <c r="L34" s="29"/>
    </row>
    <row r="35" spans="2:12" x14ac:dyDescent="0.2">
      <c r="B35" s="33" t="s">
        <v>48</v>
      </c>
      <c r="C35" s="34" t="s">
        <v>45</v>
      </c>
      <c r="D35" s="35" t="s">
        <v>46</v>
      </c>
      <c r="E35" s="36">
        <v>3</v>
      </c>
      <c r="F35" s="37">
        <f>2371</f>
        <v>2371</v>
      </c>
      <c r="G35" s="37">
        <f t="shared" si="1"/>
        <v>7113</v>
      </c>
      <c r="J35" s="29"/>
      <c r="K35" s="29"/>
      <c r="L35" s="29"/>
    </row>
    <row r="36" spans="2:12" x14ac:dyDescent="0.2">
      <c r="B36" s="33" t="s">
        <v>49</v>
      </c>
      <c r="C36" s="34" t="s">
        <v>45</v>
      </c>
      <c r="D36" s="35" t="s">
        <v>46</v>
      </c>
      <c r="E36" s="36">
        <v>1</v>
      </c>
      <c r="F36" s="37">
        <f>6497</f>
        <v>6497</v>
      </c>
      <c r="G36" s="37">
        <f t="shared" si="1"/>
        <v>6497</v>
      </c>
      <c r="J36" s="29"/>
      <c r="K36" s="29"/>
      <c r="L36" s="29"/>
    </row>
    <row r="37" spans="2:12" x14ac:dyDescent="0.2">
      <c r="B37" s="33" t="s">
        <v>50</v>
      </c>
      <c r="C37" s="34" t="s">
        <v>45</v>
      </c>
      <c r="D37" s="35" t="s">
        <v>46</v>
      </c>
      <c r="E37" s="36">
        <v>2</v>
      </c>
      <c r="F37" s="37">
        <f>2543</f>
        <v>2543</v>
      </c>
      <c r="G37" s="37">
        <f t="shared" si="1"/>
        <v>5086</v>
      </c>
      <c r="J37" s="29"/>
      <c r="K37" s="29"/>
      <c r="L37" s="29"/>
    </row>
    <row r="38" spans="2:12" x14ac:dyDescent="0.2">
      <c r="B38" s="33" t="s">
        <v>51</v>
      </c>
      <c r="C38" s="34" t="s">
        <v>45</v>
      </c>
      <c r="D38" s="35" t="s">
        <v>46</v>
      </c>
      <c r="E38" s="36">
        <v>1</v>
      </c>
      <c r="F38" s="37">
        <f>5375</f>
        <v>5375</v>
      </c>
      <c r="G38" s="37">
        <f t="shared" si="1"/>
        <v>5375</v>
      </c>
      <c r="J38" s="29"/>
      <c r="K38" s="29"/>
      <c r="L38" s="29"/>
    </row>
    <row r="39" spans="2:12" x14ac:dyDescent="0.2">
      <c r="B39" s="33" t="s">
        <v>52</v>
      </c>
      <c r="C39" s="34" t="s">
        <v>45</v>
      </c>
      <c r="D39" s="35" t="s">
        <v>46</v>
      </c>
      <c r="E39" s="36">
        <v>1</v>
      </c>
      <c r="F39" s="37">
        <f>8496</f>
        <v>8496</v>
      </c>
      <c r="G39" s="37">
        <f t="shared" si="1"/>
        <v>8496</v>
      </c>
      <c r="J39" s="29"/>
      <c r="K39" s="29"/>
      <c r="L39" s="29"/>
    </row>
    <row r="40" spans="2:12" x14ac:dyDescent="0.2">
      <c r="B40" s="33" t="s">
        <v>53</v>
      </c>
      <c r="C40" s="34" t="s">
        <v>45</v>
      </c>
      <c r="D40" s="35" t="s">
        <v>46</v>
      </c>
      <c r="E40" s="36">
        <v>1</v>
      </c>
      <c r="F40" s="37">
        <f>5588</f>
        <v>5588</v>
      </c>
      <c r="G40" s="37">
        <f t="shared" si="1"/>
        <v>5588</v>
      </c>
      <c r="J40" s="30"/>
      <c r="K40" s="30"/>
      <c r="L40" s="30"/>
    </row>
    <row r="41" spans="2:12" x14ac:dyDescent="0.2">
      <c r="B41" s="33" t="s">
        <v>54</v>
      </c>
      <c r="C41" s="34" t="s">
        <v>45</v>
      </c>
      <c r="D41" s="35" t="s">
        <v>46</v>
      </c>
      <c r="E41" s="36">
        <v>1</v>
      </c>
      <c r="F41" s="37">
        <f>7621</f>
        <v>7621</v>
      </c>
      <c r="G41" s="37">
        <f t="shared" si="1"/>
        <v>7621</v>
      </c>
    </row>
    <row r="42" spans="2:12" x14ac:dyDescent="0.2">
      <c r="B42" s="38" t="s">
        <v>55</v>
      </c>
      <c r="C42" s="34" t="s">
        <v>56</v>
      </c>
      <c r="D42" s="35" t="s">
        <v>46</v>
      </c>
      <c r="E42" s="39">
        <v>2</v>
      </c>
      <c r="F42" s="40">
        <f>2005</f>
        <v>2005</v>
      </c>
      <c r="G42" s="37">
        <f t="shared" si="1"/>
        <v>4010</v>
      </c>
    </row>
    <row r="43" spans="2:12" ht="15.75" x14ac:dyDescent="0.2">
      <c r="B43" s="145"/>
      <c r="C43" s="145"/>
      <c r="D43" s="145"/>
      <c r="E43" s="41">
        <f>SUM(E33:E42)</f>
        <v>15</v>
      </c>
      <c r="F43" s="42">
        <f>SUM(F33:F42)</f>
        <v>48155</v>
      </c>
      <c r="G43" s="44">
        <f>SUM(G33:G42)</f>
        <v>60229</v>
      </c>
    </row>
  </sheetData>
  <mergeCells count="11">
    <mergeCell ref="B43:D43"/>
    <mergeCell ref="C2:D2"/>
    <mergeCell ref="C3:D3"/>
    <mergeCell ref="C4:D4"/>
    <mergeCell ref="C5:D5"/>
    <mergeCell ref="B9:K9"/>
    <mergeCell ref="J25:K25"/>
    <mergeCell ref="B10:C10"/>
    <mergeCell ref="D11:D22"/>
    <mergeCell ref="B22:C22"/>
    <mergeCell ref="B23:F23"/>
  </mergeCells>
  <pageMargins left="0.51181102362204722" right="0.51181102362204722" top="0.78740157480314965" bottom="0.78740157480314965" header="0.31496062992125984" footer="0.31496062992125984"/>
  <pageSetup scale="48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34"/>
  <sheetViews>
    <sheetView topLeftCell="A20" zoomScale="70" zoomScaleNormal="70" workbookViewId="0">
      <selection activeCell="B35" sqref="B35"/>
    </sheetView>
  </sheetViews>
  <sheetFormatPr defaultRowHeight="12.75" x14ac:dyDescent="0.2"/>
  <cols>
    <col min="1" max="1" width="3.5703125" style="25" customWidth="1"/>
    <col min="2" max="2" width="23.7109375" style="14" customWidth="1"/>
    <col min="3" max="3" width="22.28515625" style="14" customWidth="1"/>
    <col min="4" max="4" width="24.28515625" style="14" customWidth="1"/>
    <col min="5" max="5" width="52.85546875" style="14" customWidth="1"/>
    <col min="6" max="6" width="15.5703125" style="14" bestFit="1" customWidth="1"/>
    <col min="7" max="7" width="21.28515625" style="14" customWidth="1"/>
    <col min="8" max="8" width="13.7109375" style="14" customWidth="1"/>
    <col min="9" max="9" width="25" style="14" bestFit="1" customWidth="1"/>
    <col min="10" max="10" width="22.7109375" style="14" customWidth="1"/>
    <col min="11" max="11" width="22.28515625" style="14" customWidth="1"/>
    <col min="12" max="12" width="20" style="25" hidden="1" customWidth="1"/>
    <col min="13" max="13" width="17.140625" style="25" hidden="1" customWidth="1"/>
    <col min="14" max="14" width="23.85546875" style="25" bestFit="1" customWidth="1"/>
    <col min="15" max="16384" width="9.140625" style="25"/>
  </cols>
  <sheetData>
    <row r="1" spans="2:12" ht="15.75" customHeight="1" x14ac:dyDescent="0.2"/>
    <row r="2" spans="2:12" ht="20.100000000000001" customHeight="1" x14ac:dyDescent="0.2">
      <c r="B2" s="11" t="s">
        <v>0</v>
      </c>
      <c r="C2" s="146" t="s">
        <v>57</v>
      </c>
      <c r="D2" s="146"/>
    </row>
    <row r="3" spans="2:12" ht="20.100000000000001" customHeight="1" x14ac:dyDescent="0.2">
      <c r="B3" s="11" t="s">
        <v>2</v>
      </c>
      <c r="C3" s="146" t="s">
        <v>58</v>
      </c>
      <c r="D3" s="146"/>
      <c r="G3" s="14" t="s">
        <v>59</v>
      </c>
    </row>
    <row r="4" spans="2:12" ht="20.100000000000001" customHeight="1" x14ac:dyDescent="0.2">
      <c r="B4" s="11" t="s">
        <v>4</v>
      </c>
      <c r="C4" s="147" t="s">
        <v>60</v>
      </c>
      <c r="D4" s="148"/>
      <c r="G4" s="14" t="s">
        <v>59</v>
      </c>
    </row>
    <row r="5" spans="2:12" ht="20.100000000000001" customHeight="1" x14ac:dyDescent="0.2">
      <c r="B5" s="11" t="s">
        <v>6</v>
      </c>
      <c r="C5" s="149" t="s">
        <v>61</v>
      </c>
      <c r="D5" s="149"/>
      <c r="G5" s="14" t="s">
        <v>59</v>
      </c>
    </row>
    <row r="6" spans="2:12" ht="20.100000000000001" customHeight="1" x14ac:dyDescent="0.2"/>
    <row r="9" spans="2:12" ht="21" x14ac:dyDescent="0.2">
      <c r="B9" s="164" t="s">
        <v>76</v>
      </c>
      <c r="C9" s="164"/>
      <c r="D9" s="164"/>
      <c r="E9" s="164"/>
      <c r="F9" s="164"/>
      <c r="G9" s="164"/>
      <c r="H9" s="164"/>
      <c r="I9" s="164"/>
      <c r="J9" s="164"/>
      <c r="K9" s="164"/>
    </row>
    <row r="10" spans="2:12" ht="25.5" x14ac:dyDescent="0.2">
      <c r="B10" s="169" t="s">
        <v>9</v>
      </c>
      <c r="C10" s="169"/>
      <c r="D10" s="61" t="s">
        <v>10</v>
      </c>
      <c r="E10" s="61" t="s">
        <v>11</v>
      </c>
      <c r="F10" s="62" t="s">
        <v>12</v>
      </c>
      <c r="G10" s="63" t="s">
        <v>13</v>
      </c>
      <c r="H10" s="64" t="s">
        <v>14</v>
      </c>
      <c r="I10" s="61" t="s">
        <v>15</v>
      </c>
      <c r="J10" s="61" t="s">
        <v>16</v>
      </c>
      <c r="K10" s="61" t="s">
        <v>17</v>
      </c>
    </row>
    <row r="11" spans="2:12" ht="19.5" customHeight="1" x14ac:dyDescent="0.3">
      <c r="B11" s="161" t="s">
        <v>62</v>
      </c>
      <c r="C11" s="161"/>
      <c r="D11" s="162" t="s">
        <v>61</v>
      </c>
      <c r="E11" s="81" t="s">
        <v>63</v>
      </c>
      <c r="F11" s="82" t="s">
        <v>21</v>
      </c>
      <c r="G11" s="83">
        <v>50</v>
      </c>
      <c r="H11" s="84">
        <v>0.25</v>
      </c>
      <c r="I11" s="80" t="s">
        <v>62</v>
      </c>
      <c r="J11" s="142">
        <v>15514.83</v>
      </c>
      <c r="K11" s="140">
        <f>J11*H11*G11</f>
        <v>193935.375</v>
      </c>
    </row>
    <row r="12" spans="2:12" ht="18.75" x14ac:dyDescent="0.2">
      <c r="B12" s="161" t="s">
        <v>64</v>
      </c>
      <c r="C12" s="161"/>
      <c r="D12" s="163"/>
      <c r="E12" s="85" t="s">
        <v>65</v>
      </c>
      <c r="F12" s="86" t="s">
        <v>66</v>
      </c>
      <c r="G12" s="87">
        <v>4</v>
      </c>
      <c r="H12" s="86">
        <v>1.6</v>
      </c>
      <c r="I12" s="88" t="s">
        <v>64</v>
      </c>
      <c r="J12" s="142">
        <f>4058*4</f>
        <v>16232</v>
      </c>
      <c r="K12" s="141">
        <f>G12*H12*J12</f>
        <v>103884.8</v>
      </c>
    </row>
    <row r="13" spans="2:12" ht="18.75" x14ac:dyDescent="0.2">
      <c r="B13" s="170" t="s">
        <v>67</v>
      </c>
      <c r="C13" s="171"/>
      <c r="D13" s="163"/>
      <c r="E13" s="85" t="s">
        <v>65</v>
      </c>
      <c r="F13" s="86" t="s">
        <v>66</v>
      </c>
      <c r="G13" s="87">
        <v>4</v>
      </c>
      <c r="H13" s="86">
        <v>1.6</v>
      </c>
      <c r="I13" s="88" t="s">
        <v>67</v>
      </c>
      <c r="J13" s="142">
        <f>4858*4</f>
        <v>19432</v>
      </c>
      <c r="K13" s="141">
        <f>G13*H13*J13</f>
        <v>124364.8</v>
      </c>
    </row>
    <row r="14" spans="2:12" ht="18.75" x14ac:dyDescent="0.2">
      <c r="B14" s="170" t="s">
        <v>68</v>
      </c>
      <c r="C14" s="171"/>
      <c r="D14" s="163"/>
      <c r="E14" s="85" t="s">
        <v>65</v>
      </c>
      <c r="F14" s="86" t="s">
        <v>66</v>
      </c>
      <c r="G14" s="90">
        <v>4</v>
      </c>
      <c r="H14" s="86">
        <v>1.6</v>
      </c>
      <c r="I14" s="88" t="s">
        <v>69</v>
      </c>
      <c r="J14" s="142">
        <f>7134*4</f>
        <v>28536</v>
      </c>
      <c r="K14" s="141">
        <f>G14*H14*J14</f>
        <v>182630.40000000002</v>
      </c>
    </row>
    <row r="15" spans="2:12" ht="18.75" x14ac:dyDescent="0.2">
      <c r="B15" s="161" t="s">
        <v>70</v>
      </c>
      <c r="C15" s="161"/>
      <c r="D15" s="163"/>
      <c r="E15" s="85" t="s">
        <v>71</v>
      </c>
      <c r="F15" s="86" t="s">
        <v>46</v>
      </c>
      <c r="G15" s="90">
        <v>22</v>
      </c>
      <c r="H15" s="86">
        <v>1</v>
      </c>
      <c r="I15" s="80" t="s">
        <v>62</v>
      </c>
      <c r="J15" s="142">
        <v>15514.83</v>
      </c>
      <c r="K15" s="141">
        <f>G15*H15*J15</f>
        <v>341326.26</v>
      </c>
    </row>
    <row r="16" spans="2:12" ht="27" customHeight="1" x14ac:dyDescent="0.2">
      <c r="B16" s="167" t="s">
        <v>31</v>
      </c>
      <c r="C16" s="168"/>
      <c r="D16" s="168"/>
      <c r="E16" s="168"/>
      <c r="F16" s="168"/>
      <c r="G16" s="77">
        <f>SUM(G11:G15)</f>
        <v>84</v>
      </c>
      <c r="H16" s="75"/>
      <c r="I16" s="57"/>
      <c r="J16" s="71" t="s">
        <v>72</v>
      </c>
      <c r="K16" s="96">
        <f>SUM(K11:K15)</f>
        <v>946141.63500000001</v>
      </c>
      <c r="L16" s="28"/>
    </row>
    <row r="17" spans="2:14" ht="28.5" customHeight="1" x14ac:dyDescent="0.2">
      <c r="B17" s="91"/>
      <c r="C17" s="91"/>
      <c r="D17" s="91"/>
      <c r="E17" s="91"/>
      <c r="F17" s="91"/>
      <c r="G17" s="91"/>
      <c r="H17" s="91"/>
      <c r="I17" s="91"/>
      <c r="J17" s="92" t="s">
        <v>73</v>
      </c>
      <c r="K17" s="94">
        <v>0.75</v>
      </c>
    </row>
    <row r="18" spans="2:14" ht="30.75" customHeight="1" x14ac:dyDescent="0.2">
      <c r="B18" s="91"/>
      <c r="C18" s="91"/>
      <c r="D18" s="91"/>
      <c r="E18" s="91"/>
      <c r="F18" s="91"/>
      <c r="G18" s="91"/>
      <c r="H18" s="91"/>
      <c r="I18" s="91"/>
      <c r="J18" s="93" t="s">
        <v>74</v>
      </c>
      <c r="K18" s="74">
        <f>K16-K16*K17</f>
        <v>236535.40874999994</v>
      </c>
      <c r="L18" s="66"/>
      <c r="M18" s="51"/>
      <c r="N18" s="52"/>
    </row>
    <row r="19" spans="2:14" ht="30" customHeight="1" x14ac:dyDescent="0.2">
      <c r="J19" s="139" t="s">
        <v>108</v>
      </c>
      <c r="K19" s="143">
        <f>K18+N27</f>
        <v>244745.40874999994</v>
      </c>
    </row>
    <row r="20" spans="2:14" ht="46.5" customHeight="1" x14ac:dyDescent="0.2">
      <c r="B20" s="165" t="s">
        <v>109</v>
      </c>
      <c r="C20" s="166"/>
      <c r="D20" s="166"/>
      <c r="E20" s="166"/>
    </row>
    <row r="22" spans="2:14" ht="13.5" thickBot="1" x14ac:dyDescent="0.25"/>
    <row r="23" spans="2:14" ht="15.75" x14ac:dyDescent="0.2">
      <c r="B23" s="97"/>
      <c r="C23" s="98" t="s">
        <v>77</v>
      </c>
      <c r="D23" s="98"/>
      <c r="E23" s="98"/>
      <c r="F23" s="98"/>
      <c r="G23" s="98"/>
      <c r="H23" s="98"/>
      <c r="I23" s="98"/>
      <c r="J23" s="98"/>
      <c r="K23" s="98"/>
      <c r="L23" s="98"/>
      <c r="M23" s="99"/>
      <c r="N23" s="99"/>
    </row>
    <row r="24" spans="2:14" ht="32.25" thickBot="1" x14ac:dyDescent="0.25">
      <c r="B24" s="100" t="s">
        <v>78</v>
      </c>
      <c r="C24" s="101" t="s">
        <v>79</v>
      </c>
      <c r="D24" s="102" t="s">
        <v>80</v>
      </c>
      <c r="E24" s="101" t="s">
        <v>81</v>
      </c>
      <c r="F24" s="103" t="s">
        <v>82</v>
      </c>
      <c r="G24" s="104"/>
      <c r="H24" s="101" t="s">
        <v>83</v>
      </c>
      <c r="I24" s="101" t="s">
        <v>84</v>
      </c>
      <c r="J24" s="103" t="s">
        <v>85</v>
      </c>
      <c r="K24" s="104"/>
      <c r="L24" s="101" t="s">
        <v>86</v>
      </c>
      <c r="M24" s="105" t="s">
        <v>87</v>
      </c>
      <c r="N24" s="105" t="s">
        <v>88</v>
      </c>
    </row>
    <row r="25" spans="2:14" ht="31.5" x14ac:dyDescent="0.2">
      <c r="B25" s="106" t="s">
        <v>89</v>
      </c>
      <c r="C25" s="107" t="s">
        <v>90</v>
      </c>
      <c r="D25" s="107" t="s">
        <v>91</v>
      </c>
      <c r="E25" s="107" t="s">
        <v>92</v>
      </c>
      <c r="F25" s="108">
        <v>3</v>
      </c>
      <c r="G25" s="108" t="s">
        <v>93</v>
      </c>
      <c r="H25" s="109">
        <v>40000</v>
      </c>
      <c r="I25" s="110" t="s">
        <v>94</v>
      </c>
      <c r="J25" s="111">
        <v>21</v>
      </c>
      <c r="K25" s="107" t="s">
        <v>95</v>
      </c>
      <c r="L25" s="111">
        <v>840</v>
      </c>
      <c r="M25" s="112"/>
      <c r="N25" s="112">
        <v>840</v>
      </c>
    </row>
    <row r="26" spans="2:14" ht="48" thickBot="1" x14ac:dyDescent="0.25">
      <c r="B26" s="113" t="s">
        <v>96</v>
      </c>
      <c r="C26" s="114" t="s">
        <v>97</v>
      </c>
      <c r="D26" s="114" t="s">
        <v>98</v>
      </c>
      <c r="E26" s="114" t="s">
        <v>99</v>
      </c>
      <c r="F26" s="115">
        <v>1</v>
      </c>
      <c r="G26" s="114" t="s">
        <v>100</v>
      </c>
      <c r="H26" s="116">
        <v>200000</v>
      </c>
      <c r="I26" s="117" t="s">
        <v>101</v>
      </c>
      <c r="J26" s="118">
        <v>32000</v>
      </c>
      <c r="K26" s="114" t="s">
        <v>102</v>
      </c>
      <c r="L26" s="118">
        <v>32000</v>
      </c>
      <c r="M26" s="119"/>
      <c r="N26" s="119">
        <v>32000</v>
      </c>
    </row>
    <row r="27" spans="2:14" ht="21" x14ac:dyDescent="0.2">
      <c r="B27" s="120" t="s">
        <v>103</v>
      </c>
      <c r="C27" s="121"/>
      <c r="D27" s="122"/>
      <c r="E27" s="121"/>
      <c r="F27" s="123"/>
      <c r="G27" s="122"/>
      <c r="H27" s="124">
        <v>240000</v>
      </c>
      <c r="I27" s="125"/>
      <c r="J27" s="122"/>
      <c r="K27" s="125"/>
      <c r="L27" s="126">
        <v>32840</v>
      </c>
      <c r="M27" s="127">
        <v>0.75</v>
      </c>
      <c r="N27" s="128">
        <v>8210</v>
      </c>
    </row>
    <row r="28" spans="2:14" ht="19.5" thickBot="1" x14ac:dyDescent="0.25">
      <c r="B28" s="129" t="s">
        <v>104</v>
      </c>
      <c r="C28" s="130"/>
      <c r="D28" s="130"/>
      <c r="E28" s="131"/>
      <c r="F28" s="132"/>
      <c r="G28" s="133"/>
      <c r="H28" s="132" t="s">
        <v>105</v>
      </c>
      <c r="I28" s="134"/>
      <c r="J28" s="133"/>
      <c r="K28" s="135"/>
      <c r="L28" s="136" t="s">
        <v>106</v>
      </c>
      <c r="M28" s="137"/>
      <c r="N28" s="138" t="s">
        <v>107</v>
      </c>
    </row>
    <row r="34" spans="2:2" ht="15.75" x14ac:dyDescent="0.25">
      <c r="B34" s="144" t="s">
        <v>112</v>
      </c>
    </row>
  </sheetData>
  <mergeCells count="14">
    <mergeCell ref="B20:E20"/>
    <mergeCell ref="B16:F16"/>
    <mergeCell ref="B10:C10"/>
    <mergeCell ref="B12:C12"/>
    <mergeCell ref="B13:C13"/>
    <mergeCell ref="B14:C14"/>
    <mergeCell ref="C2:D2"/>
    <mergeCell ref="C3:D3"/>
    <mergeCell ref="C4:D4"/>
    <mergeCell ref="C5:D5"/>
    <mergeCell ref="B15:C15"/>
    <mergeCell ref="D11:D15"/>
    <mergeCell ref="B9:K9"/>
    <mergeCell ref="B11:C1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24"/>
  <sheetViews>
    <sheetView topLeftCell="A6" zoomScale="60" zoomScaleNormal="60" workbookViewId="0">
      <selection activeCell="B24" sqref="B24"/>
    </sheetView>
  </sheetViews>
  <sheetFormatPr defaultRowHeight="12.75" x14ac:dyDescent="0.2"/>
  <cols>
    <col min="1" max="1" width="3.5703125" style="25" customWidth="1"/>
    <col min="2" max="2" width="17" style="14" customWidth="1"/>
    <col min="3" max="3" width="20" style="14" customWidth="1"/>
    <col min="4" max="4" width="22.7109375" style="14" customWidth="1"/>
    <col min="5" max="5" width="52.85546875" style="14" customWidth="1"/>
    <col min="6" max="6" width="15.5703125" style="14" bestFit="1" customWidth="1"/>
    <col min="7" max="7" width="21.28515625" style="14" customWidth="1"/>
    <col min="8" max="8" width="13.7109375" style="14" customWidth="1"/>
    <col min="9" max="9" width="25" style="14" bestFit="1" customWidth="1"/>
    <col min="10" max="10" width="21.140625" style="14" customWidth="1"/>
    <col min="11" max="11" width="22.28515625" style="14" customWidth="1"/>
    <col min="12" max="12" width="20" style="25" hidden="1" customWidth="1"/>
    <col min="13" max="13" width="17.140625" style="25" hidden="1" customWidth="1"/>
    <col min="14" max="14" width="23.85546875" style="25" bestFit="1" customWidth="1"/>
    <col min="15" max="16384" width="9.140625" style="25"/>
  </cols>
  <sheetData>
    <row r="1" spans="2:12" ht="15.75" customHeight="1" x14ac:dyDescent="0.2"/>
    <row r="2" spans="2:12" ht="20.100000000000001" customHeight="1" x14ac:dyDescent="0.2">
      <c r="B2" s="11" t="s">
        <v>0</v>
      </c>
      <c r="C2" s="146" t="s">
        <v>57</v>
      </c>
      <c r="D2" s="146"/>
    </row>
    <row r="3" spans="2:12" ht="20.100000000000001" customHeight="1" x14ac:dyDescent="0.2">
      <c r="B3" s="11" t="s">
        <v>2</v>
      </c>
      <c r="C3" s="146" t="s">
        <v>58</v>
      </c>
      <c r="D3" s="146"/>
      <c r="G3" s="14" t="s">
        <v>59</v>
      </c>
    </row>
    <row r="4" spans="2:12" ht="20.100000000000001" customHeight="1" x14ac:dyDescent="0.2">
      <c r="B4" s="11" t="s">
        <v>4</v>
      </c>
      <c r="C4" s="147" t="s">
        <v>60</v>
      </c>
      <c r="D4" s="148"/>
    </row>
    <row r="5" spans="2:12" ht="20.100000000000001" customHeight="1" x14ac:dyDescent="0.2">
      <c r="B5" s="11" t="s">
        <v>6</v>
      </c>
      <c r="C5" s="149" t="s">
        <v>61</v>
      </c>
      <c r="D5" s="149"/>
      <c r="F5" s="172"/>
      <c r="G5" s="173"/>
    </row>
    <row r="6" spans="2:12" ht="20.100000000000001" customHeight="1" x14ac:dyDescent="0.2"/>
    <row r="9" spans="2:12" ht="21" x14ac:dyDescent="0.2">
      <c r="B9" s="164" t="s">
        <v>76</v>
      </c>
      <c r="C9" s="164"/>
      <c r="D9" s="164"/>
      <c r="E9" s="164"/>
      <c r="F9" s="164"/>
      <c r="G9" s="164"/>
      <c r="H9" s="164"/>
      <c r="I9" s="164"/>
      <c r="J9" s="164"/>
      <c r="K9" s="164"/>
    </row>
    <row r="10" spans="2:12" ht="25.5" x14ac:dyDescent="0.2">
      <c r="B10" s="169" t="s">
        <v>9</v>
      </c>
      <c r="C10" s="169"/>
      <c r="D10" s="61" t="s">
        <v>10</v>
      </c>
      <c r="E10" s="61" t="s">
        <v>11</v>
      </c>
      <c r="F10" s="62" t="s">
        <v>12</v>
      </c>
      <c r="G10" s="63" t="s">
        <v>13</v>
      </c>
      <c r="H10" s="64" t="s">
        <v>14</v>
      </c>
      <c r="I10" s="61" t="s">
        <v>15</v>
      </c>
      <c r="J10" s="61" t="s">
        <v>16</v>
      </c>
      <c r="K10" s="61" t="s">
        <v>17</v>
      </c>
    </row>
    <row r="11" spans="2:12" ht="19.5" customHeight="1" x14ac:dyDescent="0.3">
      <c r="B11" s="161" t="s">
        <v>62</v>
      </c>
      <c r="C11" s="161"/>
      <c r="D11" s="162" t="s">
        <v>61</v>
      </c>
      <c r="E11" s="81" t="s">
        <v>75</v>
      </c>
      <c r="F11" s="82" t="s">
        <v>21</v>
      </c>
      <c r="G11" s="83">
        <v>30</v>
      </c>
      <c r="H11" s="84">
        <v>0.25</v>
      </c>
      <c r="I11" s="80" t="s">
        <v>62</v>
      </c>
      <c r="J11" s="142">
        <v>15514.83</v>
      </c>
      <c r="K11" s="140">
        <f>J11*H11*G11</f>
        <v>116361.22500000001</v>
      </c>
    </row>
    <row r="12" spans="2:12" ht="18.75" x14ac:dyDescent="0.2">
      <c r="B12" s="161" t="s">
        <v>64</v>
      </c>
      <c r="C12" s="161"/>
      <c r="D12" s="163"/>
      <c r="E12" s="85" t="s">
        <v>65</v>
      </c>
      <c r="F12" s="86" t="s">
        <v>66</v>
      </c>
      <c r="G12" s="87">
        <v>3</v>
      </c>
      <c r="H12" s="86">
        <v>4</v>
      </c>
      <c r="I12" s="88" t="s">
        <v>64</v>
      </c>
      <c r="J12" s="142">
        <f>4058*4</f>
        <v>16232</v>
      </c>
      <c r="K12" s="141">
        <f>G12*H12*J12</f>
        <v>194784</v>
      </c>
    </row>
    <row r="13" spans="2:12" ht="18.75" x14ac:dyDescent="0.2">
      <c r="B13" s="170" t="s">
        <v>67</v>
      </c>
      <c r="C13" s="171"/>
      <c r="D13" s="163"/>
      <c r="E13" s="85" t="s">
        <v>65</v>
      </c>
      <c r="F13" s="86" t="s">
        <v>66</v>
      </c>
      <c r="G13" s="87">
        <v>3</v>
      </c>
      <c r="H13" s="86">
        <v>4</v>
      </c>
      <c r="I13" s="88" t="s">
        <v>67</v>
      </c>
      <c r="J13" s="142">
        <f>4858*4</f>
        <v>19432</v>
      </c>
      <c r="K13" s="141">
        <f>G13*H13*J13</f>
        <v>233184</v>
      </c>
    </row>
    <row r="14" spans="2:12" ht="18.75" x14ac:dyDescent="0.2">
      <c r="B14" s="170" t="s">
        <v>68</v>
      </c>
      <c r="C14" s="171"/>
      <c r="D14" s="89"/>
      <c r="E14" s="85" t="s">
        <v>65</v>
      </c>
      <c r="F14" s="86" t="s">
        <v>66</v>
      </c>
      <c r="G14" s="90">
        <v>3</v>
      </c>
      <c r="H14" s="86">
        <v>1.6</v>
      </c>
      <c r="I14" s="88" t="s">
        <v>69</v>
      </c>
      <c r="J14" s="142">
        <f>7134*4</f>
        <v>28536</v>
      </c>
      <c r="K14" s="141">
        <f>G14*H14*J14</f>
        <v>136972.80000000002</v>
      </c>
    </row>
    <row r="15" spans="2:12" ht="23.25" customHeight="1" x14ac:dyDescent="0.2">
      <c r="B15" s="167" t="s">
        <v>31</v>
      </c>
      <c r="C15" s="168"/>
      <c r="D15" s="168"/>
      <c r="E15" s="168"/>
      <c r="F15" s="168"/>
      <c r="G15" s="77"/>
      <c r="H15" s="75"/>
      <c r="I15" s="57"/>
      <c r="J15" s="71" t="s">
        <v>72</v>
      </c>
      <c r="K15" s="96">
        <f>SUM(K11:K14)</f>
        <v>681302.02500000002</v>
      </c>
      <c r="L15" s="28"/>
    </row>
    <row r="16" spans="2:12" ht="25.5" customHeight="1" x14ac:dyDescent="0.2">
      <c r="B16" s="91"/>
      <c r="C16" s="91"/>
      <c r="D16" s="91"/>
      <c r="E16" s="91"/>
      <c r="F16" s="91"/>
      <c r="G16" s="91"/>
      <c r="H16" s="91"/>
      <c r="I16" s="91"/>
      <c r="J16" s="92" t="s">
        <v>73</v>
      </c>
      <c r="K16" s="94">
        <v>0.7</v>
      </c>
    </row>
    <row r="17" spans="2:14" ht="30.75" customHeight="1" x14ac:dyDescent="0.2">
      <c r="B17" s="91"/>
      <c r="C17" s="91"/>
      <c r="D17" s="91"/>
      <c r="E17" s="91"/>
      <c r="F17" s="91"/>
      <c r="G17" s="91"/>
      <c r="H17" s="91"/>
      <c r="I17" s="91"/>
      <c r="J17" s="93" t="s">
        <v>74</v>
      </c>
      <c r="K17" s="95">
        <f>K15-K15*K16</f>
        <v>204390.60750000004</v>
      </c>
      <c r="L17" s="66"/>
      <c r="M17" s="51"/>
      <c r="N17" s="52"/>
    </row>
    <row r="19" spans="2:14" ht="31.5" customHeight="1" x14ac:dyDescent="0.2">
      <c r="B19" s="165" t="s">
        <v>110</v>
      </c>
      <c r="C19" s="166"/>
      <c r="D19" s="166"/>
      <c r="E19" s="166"/>
    </row>
    <row r="24" spans="2:14" ht="15.75" x14ac:dyDescent="0.25">
      <c r="B24" s="144" t="s">
        <v>112</v>
      </c>
    </row>
  </sheetData>
  <mergeCells count="14">
    <mergeCell ref="B9:K9"/>
    <mergeCell ref="C2:D2"/>
    <mergeCell ref="C3:D3"/>
    <mergeCell ref="C4:D4"/>
    <mergeCell ref="C5:D5"/>
    <mergeCell ref="F5:G5"/>
    <mergeCell ref="B19:E19"/>
    <mergeCell ref="B15:F15"/>
    <mergeCell ref="B10:C10"/>
    <mergeCell ref="B11:C11"/>
    <mergeCell ref="D11:D13"/>
    <mergeCell ref="B12:C12"/>
    <mergeCell ref="B14:C14"/>
    <mergeCell ref="B13:C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N24"/>
  <sheetViews>
    <sheetView tabSelected="1" topLeftCell="A15" zoomScale="87" zoomScaleNormal="87" workbookViewId="0">
      <selection activeCell="B31" sqref="B31"/>
    </sheetView>
  </sheetViews>
  <sheetFormatPr defaultRowHeight="12.75" x14ac:dyDescent="0.2"/>
  <cols>
    <col min="1" max="1" width="3.5703125" style="25" customWidth="1"/>
    <col min="2" max="2" width="17" style="14" customWidth="1"/>
    <col min="3" max="3" width="20" style="14" customWidth="1"/>
    <col min="4" max="4" width="22.7109375" style="14" customWidth="1"/>
    <col min="5" max="5" width="52.85546875" style="14" customWidth="1"/>
    <col min="6" max="6" width="15.5703125" style="14" bestFit="1" customWidth="1"/>
    <col min="7" max="7" width="21.28515625" style="14" customWidth="1"/>
    <col min="8" max="8" width="13.7109375" style="14" customWidth="1"/>
    <col min="9" max="9" width="25" style="14" bestFit="1" customWidth="1"/>
    <col min="10" max="10" width="21.140625" style="14" customWidth="1"/>
    <col min="11" max="11" width="22.28515625" style="14" customWidth="1"/>
    <col min="12" max="12" width="20" style="25" hidden="1" customWidth="1"/>
    <col min="13" max="13" width="17.140625" style="25" hidden="1" customWidth="1"/>
    <col min="14" max="14" width="23.85546875" style="25" bestFit="1" customWidth="1"/>
    <col min="15" max="16384" width="9.140625" style="25"/>
  </cols>
  <sheetData>
    <row r="1" spans="2:12" ht="15.75" customHeight="1" x14ac:dyDescent="0.2"/>
    <row r="2" spans="2:12" ht="20.100000000000001" customHeight="1" x14ac:dyDescent="0.2">
      <c r="B2" s="11" t="s">
        <v>0</v>
      </c>
      <c r="C2" s="146" t="s">
        <v>57</v>
      </c>
      <c r="D2" s="146"/>
    </row>
    <row r="3" spans="2:12" ht="20.100000000000001" customHeight="1" x14ac:dyDescent="0.2">
      <c r="B3" s="11" t="s">
        <v>2</v>
      </c>
      <c r="C3" s="146" t="s">
        <v>58</v>
      </c>
      <c r="D3" s="146"/>
      <c r="G3" s="14" t="s">
        <v>59</v>
      </c>
    </row>
    <row r="4" spans="2:12" ht="20.100000000000001" customHeight="1" x14ac:dyDescent="0.2">
      <c r="B4" s="11" t="s">
        <v>4</v>
      </c>
      <c r="C4" s="147" t="s">
        <v>60</v>
      </c>
      <c r="D4" s="148"/>
    </row>
    <row r="5" spans="2:12" ht="20.100000000000001" customHeight="1" x14ac:dyDescent="0.2">
      <c r="B5" s="11" t="s">
        <v>6</v>
      </c>
      <c r="C5" s="149" t="s">
        <v>61</v>
      </c>
      <c r="D5" s="149"/>
      <c r="G5" s="14" t="s">
        <v>59</v>
      </c>
    </row>
    <row r="6" spans="2:12" ht="20.100000000000001" customHeight="1" x14ac:dyDescent="0.2"/>
    <row r="9" spans="2:12" ht="21" x14ac:dyDescent="0.2">
      <c r="B9" s="164" t="s">
        <v>76</v>
      </c>
      <c r="C9" s="164"/>
      <c r="D9" s="164"/>
      <c r="E9" s="164"/>
      <c r="F9" s="164"/>
      <c r="G9" s="164"/>
      <c r="H9" s="164"/>
      <c r="I9" s="164"/>
      <c r="J9" s="164"/>
      <c r="K9" s="164"/>
    </row>
    <row r="10" spans="2:12" ht="25.5" x14ac:dyDescent="0.2">
      <c r="B10" s="169" t="s">
        <v>9</v>
      </c>
      <c r="C10" s="169"/>
      <c r="D10" s="61" t="s">
        <v>10</v>
      </c>
      <c r="E10" s="61" t="s">
        <v>11</v>
      </c>
      <c r="F10" s="62" t="s">
        <v>12</v>
      </c>
      <c r="G10" s="63" t="s">
        <v>13</v>
      </c>
      <c r="H10" s="64" t="s">
        <v>14</v>
      </c>
      <c r="I10" s="61" t="s">
        <v>15</v>
      </c>
      <c r="J10" s="61" t="s">
        <v>16</v>
      </c>
      <c r="K10" s="61" t="s">
        <v>17</v>
      </c>
    </row>
    <row r="11" spans="2:12" ht="19.5" customHeight="1" x14ac:dyDescent="0.25">
      <c r="B11" s="174" t="s">
        <v>62</v>
      </c>
      <c r="C11" s="174"/>
      <c r="D11" s="175" t="s">
        <v>61</v>
      </c>
      <c r="E11" s="60" t="s">
        <v>63</v>
      </c>
      <c r="F11" s="59" t="s">
        <v>21</v>
      </c>
      <c r="G11" s="53">
        <v>20</v>
      </c>
      <c r="H11" s="70">
        <v>0.25</v>
      </c>
      <c r="I11" s="65" t="s">
        <v>62</v>
      </c>
      <c r="J11" s="58">
        <v>15514.83</v>
      </c>
      <c r="K11" s="67">
        <f>J11*H11*G11</f>
        <v>77574.149999999994</v>
      </c>
    </row>
    <row r="12" spans="2:12" ht="19.5" customHeight="1" x14ac:dyDescent="0.25">
      <c r="B12" s="174" t="s">
        <v>64</v>
      </c>
      <c r="C12" s="174"/>
      <c r="D12" s="176"/>
      <c r="E12" s="69" t="s">
        <v>65</v>
      </c>
      <c r="F12" s="59" t="s">
        <v>66</v>
      </c>
      <c r="G12" s="78">
        <v>1</v>
      </c>
      <c r="H12" s="54">
        <v>4</v>
      </c>
      <c r="I12" s="56" t="s">
        <v>64</v>
      </c>
      <c r="J12" s="58">
        <f>4058*4</f>
        <v>16232</v>
      </c>
      <c r="K12" s="68">
        <f>G12*H12*J12</f>
        <v>64928</v>
      </c>
    </row>
    <row r="13" spans="2:12" ht="15.75" x14ac:dyDescent="0.2">
      <c r="B13" s="177" t="s">
        <v>68</v>
      </c>
      <c r="C13" s="178"/>
      <c r="D13" s="176"/>
      <c r="E13" s="69" t="s">
        <v>65</v>
      </c>
      <c r="F13" s="54" t="s">
        <v>66</v>
      </c>
      <c r="G13" s="76">
        <v>1</v>
      </c>
      <c r="H13" s="54">
        <v>4</v>
      </c>
      <c r="I13" s="56" t="s">
        <v>69</v>
      </c>
      <c r="J13" s="58">
        <f>4398*4</f>
        <v>17592</v>
      </c>
      <c r="K13" s="68">
        <f>G13*H13*J13</f>
        <v>70368</v>
      </c>
    </row>
    <row r="14" spans="2:12" ht="15.75" x14ac:dyDescent="0.2">
      <c r="B14" s="177" t="s">
        <v>67</v>
      </c>
      <c r="C14" s="178"/>
      <c r="D14" s="79"/>
      <c r="E14" s="69" t="s">
        <v>65</v>
      </c>
      <c r="F14" s="54" t="s">
        <v>66</v>
      </c>
      <c r="G14" s="55">
        <v>1</v>
      </c>
      <c r="H14" s="54">
        <v>4</v>
      </c>
      <c r="I14" s="56" t="s">
        <v>67</v>
      </c>
      <c r="J14" s="58">
        <f>4858*4</f>
        <v>19432</v>
      </c>
      <c r="K14" s="68">
        <f>G14*H14*J14</f>
        <v>77728</v>
      </c>
    </row>
    <row r="15" spans="2:12" ht="21" x14ac:dyDescent="0.2">
      <c r="B15" s="167" t="s">
        <v>31</v>
      </c>
      <c r="C15" s="168"/>
      <c r="D15" s="168"/>
      <c r="E15" s="168"/>
      <c r="F15" s="168"/>
      <c r="G15" s="77">
        <f>SUM(G11:G13)</f>
        <v>22</v>
      </c>
      <c r="H15" s="75"/>
      <c r="I15" s="57"/>
      <c r="J15" s="71" t="s">
        <v>72</v>
      </c>
      <c r="K15" s="96">
        <f>SUM(K11:K14)</f>
        <v>290598.15000000002</v>
      </c>
      <c r="L15" s="28"/>
    </row>
    <row r="16" spans="2:12" ht="21" x14ac:dyDescent="0.2">
      <c r="J16" s="73" t="s">
        <v>73</v>
      </c>
      <c r="K16" s="94">
        <v>0.65</v>
      </c>
    </row>
    <row r="17" spans="2:14" ht="27.75" customHeight="1" x14ac:dyDescent="0.2">
      <c r="J17" s="72" t="s">
        <v>74</v>
      </c>
      <c r="K17" s="95">
        <f>K15-K15*K16</f>
        <v>101709.35250000001</v>
      </c>
      <c r="L17" s="66"/>
      <c r="M17" s="51"/>
      <c r="N17" s="52"/>
    </row>
    <row r="19" spans="2:14" ht="25.5" customHeight="1" x14ac:dyDescent="0.2">
      <c r="B19" s="165" t="s">
        <v>111</v>
      </c>
      <c r="C19" s="166"/>
      <c r="D19" s="166"/>
      <c r="E19" s="166"/>
    </row>
    <row r="24" spans="2:14" ht="15.75" x14ac:dyDescent="0.25">
      <c r="B24" s="144" t="s">
        <v>112</v>
      </c>
    </row>
  </sheetData>
  <mergeCells count="13">
    <mergeCell ref="C2:D2"/>
    <mergeCell ref="C3:D3"/>
    <mergeCell ref="C4:D4"/>
    <mergeCell ref="C5:D5"/>
    <mergeCell ref="B9:K9"/>
    <mergeCell ref="B19:E19"/>
    <mergeCell ref="B15:F15"/>
    <mergeCell ref="B10:C10"/>
    <mergeCell ref="B11:C11"/>
    <mergeCell ref="D11:D13"/>
    <mergeCell ref="B13:C13"/>
    <mergeCell ref="B12:C12"/>
    <mergeCell ref="B14:C1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F63E9139013384C94B1363774253A50" ma:contentTypeVersion="0" ma:contentTypeDescription="Crie um novo documento." ma:contentTypeScope="" ma:versionID="95c51e53f761577981c101be8fe8665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e078010f886becc52d8153076464ff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79791D-D063-4A4D-B820-AEAB0FFC66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2F0B46-0AAF-43B3-A193-4CDD82F3D2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PROJETO BASE</vt:lpstr>
      <vt:lpstr>Segredo da Receita - Ouro</vt:lpstr>
      <vt:lpstr>Segredo da Receita - Prata</vt:lpstr>
      <vt:lpstr>Segredo da Receita - Bronze</vt:lpstr>
    </vt:vector>
  </TitlesOfParts>
  <Manager/>
  <Company>Rádio e Televisão Record 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mamsilva</dc:creator>
  <cp:keywords/>
  <dc:description/>
  <cp:lastModifiedBy>Larissa do Amparo Costa</cp:lastModifiedBy>
  <cp:revision/>
  <dcterms:created xsi:type="dcterms:W3CDTF">2010-10-14T19:08:52Z</dcterms:created>
  <dcterms:modified xsi:type="dcterms:W3CDTF">2025-12-16T21:14:41Z</dcterms:modified>
  <cp:category/>
  <cp:contentStatus/>
</cp:coreProperties>
</file>